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SO 98-98" sheetId="2" r:id="rId2"/>
    <sheet name="SO 01-17-01" sheetId="3" r:id="rId3"/>
    <sheet name="SO 02-17-01" sheetId="4" r:id="rId4"/>
    <sheet name="SO 02-17-01.1" sheetId="5" r:id="rId5"/>
    <sheet name="SO 02-16-01" sheetId="6" r:id="rId6"/>
    <sheet name="SO 02-16-02" sheetId="7" r:id="rId7"/>
    <sheet name="SO 01-19-01" sheetId="8" r:id="rId8"/>
    <sheet name="SO 02-18-01" sheetId="9" r:id="rId9"/>
    <sheet name="SO 02-15-02" sheetId="10" r:id="rId10"/>
    <sheet name="SO 02-06-01" sheetId="11" r:id="rId11"/>
  </sheets>
  <definedNames/>
  <calcPr/>
  <webPublishing/>
</workbook>
</file>

<file path=xl/sharedStrings.xml><?xml version="1.0" encoding="utf-8"?>
<sst xmlns="http://schemas.openxmlformats.org/spreadsheetml/2006/main" count="3935" uniqueCount="964">
  <si>
    <t>Aspe</t>
  </si>
  <si>
    <t>Rekapitulace ceny</t>
  </si>
  <si>
    <t>S631900008</t>
  </si>
  <si>
    <t>Rekonstrukce nástupiště zastávky Bělá nad Radbuzou na trati Domažlice - Planá</t>
  </si>
  <si>
    <t>ZŘ</t>
  </si>
  <si>
    <t>20201204</t>
  </si>
  <si>
    <t>Celková cena bez DPH:</t>
  </si>
  <si>
    <t>Celková cena s DPH:</t>
  </si>
  <si>
    <t>Objekt</t>
  </si>
  <si>
    <t>Popis</t>
  </si>
  <si>
    <t>Cena bez DPH</t>
  </si>
  <si>
    <t>DPH</t>
  </si>
  <si>
    <t>Cena s DPH</t>
  </si>
  <si>
    <t>Počet neoceněných položek</t>
  </si>
  <si>
    <t>D.4</t>
  </si>
  <si>
    <t>Ostatní technologická zařízení</t>
  </si>
  <si>
    <t xml:space="preserve">  SO 98-98</t>
  </si>
  <si>
    <t>Všeobecný objekt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</si>
  <si>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</si>
  <si>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</si>
  <si>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</si>
  <si>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</si>
  <si>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</si>
  <si>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</si>
  <si>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</si>
  <si>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</si>
  <si>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</si>
  <si>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</si>
  <si>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</si>
  <si>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</si>
  <si>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</si>
  <si>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</si>
  <si>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</si>
  <si>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</si>
  <si>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</si>
  <si>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</si>
  <si>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</si>
  <si>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</si>
  <si>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</si>
  <si>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</si>
  <si>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</si>
  <si>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</si>
  <si>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</si>
  <si>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</si>
  <si>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</si>
  <si>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98-98</t>
  </si>
  <si>
    <t>SD</t>
  </si>
  <si>
    <t>1</t>
  </si>
  <si>
    <t>Dokumentace stavby</t>
  </si>
  <si>
    <t>P</t>
  </si>
  <si>
    <t>VSEOB001</t>
  </si>
  <si>
    <t/>
  </si>
  <si>
    <t>Geodetická dokumentace skutečného provedení stavby</t>
  </si>
  <si>
    <t>KPL</t>
  </si>
  <si>
    <t>0</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</si>
  <si>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</si>
  <si>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</si>
  <si>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</si>
  <si>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</si>
  <si>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</si>
  <si>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</si>
  <si>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</si>
  <si>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</si>
  <si>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</si>
  <si>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</si>
  <si>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</si>
  <si>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</si>
  <si>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</si>
  <si>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Ostatní</t>
  </si>
  <si>
    <t>4</t>
  </si>
  <si>
    <t>R-položka</t>
  </si>
  <si>
    <t>01</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</si>
  <si>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</si>
  <si>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</si>
  <si>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</si>
  <si>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5</t>
  </si>
  <si>
    <t>02</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</si>
  <si>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</si>
  <si>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</si>
  <si>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</si>
  <si>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6</t>
  </si>
  <si>
    <t>03</t>
  </si>
  <si>
    <t>Nájmy hrazené zhotovitelem stavby</t>
  </si>
  <si>
    <t>303500</t>
  </si>
  <si>
    <t>284 m2</t>
  </si>
  <si>
    <t>Položka zahrnuje veškeré činnosti nezbytné k zajištění daných úkonů dle PD část E Doklady, po dobu realizace stavby či po dobu nutnou k realizaci stavby.</t>
  </si>
  <si>
    <t>E.1.1.1</t>
  </si>
  <si>
    <t>Železniční svršek</t>
  </si>
  <si>
    <t xml:space="preserve">  SO 01-17-01</t>
  </si>
  <si>
    <t>Železniční svršek km 36,250 - 36,580</t>
  </si>
  <si>
    <t>SO 01-17-01</t>
  </si>
  <si>
    <t>Všeobecné podmínky:</t>
  </si>
  <si>
    <t>015111R</t>
  </si>
  <si>
    <t>POPLATKY ZA LIKVIDACŮ ODPADŮ NEKONTAMINOVANÝCH - 17 05 04 VYTĚŽENÉ ZEMINY A HORNINY - I. TŘÍDA TĚŽITELNOSTI</t>
  </si>
  <si>
    <t>T</t>
  </si>
  <si>
    <t>[bez vazby na CS]</t>
  </si>
  <si>
    <t>viz tabulka základních výměr v TZ + odkopy pro odvodnění a stezky</t>
  </si>
  <si>
    <t>1: Dle technické zprávy, výkresových příloh projektové dokumentace, TKP staveb státních drah a výkazů materiálu projektu a souhrnných částí dokumentace stavby. 
2: (174,275m3+6,2m*14,2m*0,5m+31,5m3+23,520m3+16,2m3)*2,0</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</si>
  <si>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</si>
  <si>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015140R</t>
  </si>
  <si>
    <t>POPLATKY ZA LIKVIDACŮ ODPADŮ NEKONTAMINOVANÝCH - 17 01 01 BETON Z DEMOLIC OBJEKTŮ, ZÁKLADŮ TV</t>
  </si>
  <si>
    <t>přejezdová konstrukce + stávající zajišťovací značky a betonové konstrukce</t>
  </si>
  <si>
    <t>1: Dle technické zprávy, výkresových příloh projektové dokumentace, TKP staveb státních drah a výkazů materiálu projektu a souhrnných částí dokumentace stavby. 
2: 2,0t+14ks*0,050t</t>
  </si>
  <si>
    <t>015150R</t>
  </si>
  <si>
    <t>POPLATKY ZA LIKVIDACŮ ODPADŮ NEKONTAMINOVANÝCH - 17 05 08 ŠTĚRK Z KOLEJIŠTĚ (ODPAD PO RECYKLACI)</t>
  </si>
  <si>
    <t>viz tabulka základních výměr v TZ</t>
  </si>
  <si>
    <t>1: Dle technické zprávy, výkresových příloh projektové dokumentace, TKP staveb státních drah a výkazů materiálu projektu a souhrnných částí dokumentace stavby. 
2: 471,37m3*2,135</t>
  </si>
  <si>
    <t>015250R</t>
  </si>
  <si>
    <t>POPLATKY ZA LIKVIDACŮ ODPADŮ NEKONTAMINOVANÝCH - 17 02 03 POLYETYLÉNOVÉ PODLOŽKY (ŽEL. SVRŠEK)</t>
  </si>
  <si>
    <t>1: Dle technické zprávy, výkresových příloh projektové dokumentace, TKP staveb státních drah a výkazů materiálu projektu a souhrnných částí dokumentace stavby. 
2: 441ks*2ks*(0,08/1000)</t>
  </si>
  <si>
    <t>015260R</t>
  </si>
  <si>
    <t>POPLATKY ZA LIKVIDACŮ ODPADŮ NEKONTAMINOVANÝCH - 07 02 99 PRYŽOVÉ PODLOŽKY (ŽEL. SVRŠEK)</t>
  </si>
  <si>
    <t>1: Dle technické zprávy, výkresových příloh projektové dokumentace, TKP staveb státních drah a výkazů materiálu projektu a souhrnných částí dokumentace stavby. 
2: 441ks*2ks*(0,182kg/1000)</t>
  </si>
  <si>
    <t>015520R</t>
  </si>
  <si>
    <t>POPLATKY ZA LIKVIDACŮ ODPADŮ NEBEZPEČNÝCH - 17 02 04* ŽELEZNIČNÍ PRAŽCE DŘEVĚNÉ</t>
  </si>
  <si>
    <t>viz předkategorizace</t>
  </si>
  <si>
    <t>1: Dle technické zprávy, výkresových příloh projektové dokumentace, TKP staveb státních drah a výkazů materiálu projektu a souhrnných částí dokumentace stavby. 
2: 441ks*0,09t</t>
  </si>
  <si>
    <t>7</t>
  </si>
  <si>
    <t>02940</t>
  </si>
  <si>
    <t>OSTATNÍ POŽADAVKY - VYPRACOVÁNÍ DOKUMENTACE</t>
  </si>
  <si>
    <t>dokumentace zajišťovacích značek a projekt PPK</t>
  </si>
  <si>
    <t>1: Dle technické zprávy, výkresových příloh projektové dokumentace, TKP staveb státních drah a výkazů materiálu projektu a souhrnných částí dokumentace stavby. 
2: 1</t>
  </si>
  <si>
    <t>zahrnuje veškeré náklady spojené s objednatelem požadovanými pracemi</t>
  </si>
  <si>
    <t>8</t>
  </si>
  <si>
    <t>02960R-01</t>
  </si>
  <si>
    <t>OSTATNÍ POŽADAVKY - KONTOLA GPK</t>
  </si>
  <si>
    <t>M</t>
  </si>
  <si>
    <t>kontrola GPK měřícím vozíkem</t>
  </si>
  <si>
    <t>1: Dle technické zprávy, výkresových příloh projektové dokumentace, TKP staveb státních drah a výkazů materiálu projektu a souhrnných částí dokumentace stavby. 
2: (36,580-36,207510)*1000</t>
  </si>
  <si>
    <t>zahrnuje veškeré náklady spojené s objednatelem požadovaným dozorem</t>
  </si>
  <si>
    <t>9</t>
  </si>
  <si>
    <t>029711</t>
  </si>
  <si>
    <t>OSTAT POŽADAVKY - GEOT MONIT NA POVRCHU - MĚŘ (GEODET) BODY</t>
  </si>
  <si>
    <t>KUS</t>
  </si>
  <si>
    <t>geometrické zajištění koleje - zajišťovací značky konzolové na sloupcích vč. geodetického zaměření</t>
  </si>
  <si>
    <t>1: Dle technické zprávy, výkresových příloh projektové dokumentace, TKP staveb státních drah a výkazů materiálu projektu a souhrnných částí dokumentace stavby. 
2: 11ks</t>
  </si>
  <si>
    <t>Zemní práce:</t>
  </si>
  <si>
    <t>10</t>
  </si>
  <si>
    <t>12273</t>
  </si>
  <si>
    <t>ODKOPÁVKY A PROKOPÁVKY OBECNÉ TŘ. I</t>
  </si>
  <si>
    <t>M3</t>
  </si>
  <si>
    <t>odkop případně nevhodné zeminy pod L prefabrikáty</t>
  </si>
  <si>
    <t>1: Dle technické zprávy, výkresových příloh projektové dokumentace, TKP staveb státních drah a výkazů materiálu projektu a souhrnných částí dokumentace stavby. 
2: 45m*0,7m2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</si>
  <si>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</si>
  <si>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11</t>
  </si>
  <si>
    <t>12273B</t>
  </si>
  <si>
    <t>ODKOPÁVKY A PROKOPÁVKY OBECNÉ TŘ. I - DOPRAVA</t>
  </si>
  <si>
    <t>M3KM</t>
  </si>
  <si>
    <t>1: Dle technické zprávy, výkresových příloh projektové dokumentace, TKP staveb státních drah a výkazů materiálu projektu a souhrnných částí dokumentace stavby. 
2: 31,5m3*60km</t>
  </si>
  <si>
    <t>Položka zahrnuje samostatnou dopravu zeminy. Množství se určí jako součin kubatutry [m3] a požadované vzdálenosti [km].</t>
  </si>
  <si>
    <t>12</t>
  </si>
  <si>
    <t>12373</t>
  </si>
  <si>
    <t>ODKOP PRO SPOD STAVBU SILNIC A ŽELEZNIC TŘ. I</t>
  </si>
  <si>
    <t>odkop stávající zeminy z tělesa želežničního spodku, viz tabulka základních výměr v TZ + případný odkop pro ZKPP u přejezdu P721</t>
  </si>
  <si>
    <t>1: Dle technické zprávy, výkresových příloh projektové dokumentace, TKP staveb státních drah a výkazů materiálu projektu a souhrnných částí dokumentace stavby. 
2: 174,275m3+6,2m*14,2m*0,5m</t>
  </si>
  <si>
    <t>13</t>
  </si>
  <si>
    <t>12373B</t>
  </si>
  <si>
    <t>ODKOP PRO SPOD STAVBU SILNIC A ŽELEZNIC TŘ. I - DOPRAVA</t>
  </si>
  <si>
    <t>1: Dle technické zprávy, výkresových příloh projektové dokumentace, TKP staveb státních drah a výkazů materiálu projektu a souhrnných částí dokumentace stavby. 
2: 174,275m3*60km</t>
  </si>
  <si>
    <t>14</t>
  </si>
  <si>
    <t>132738</t>
  </si>
  <si>
    <t>HLOUBENÍ RÝH ŠÍŘ DO 2M PAŽ I NEPAŽ TŘ. I, ODVOZ DO 20KM</t>
  </si>
  <si>
    <t>hloubení rýh pro zpevněný příkop melioračním žlábkem + rýha pro výkop u přeložneí kabelové trasy</t>
  </si>
  <si>
    <t>1: Dle technické zprávy, výkresových příloh projektové dokumentace, TKP staveb státních drah a výkazů materiálu projektu a souhrnných částí dokumentace stavby. 
2: 16m*0,7m*0,55m+0,4m*62m*0,7m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</si>
  <si>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</si>
  <si>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15</t>
  </si>
  <si>
    <t>133738</t>
  </si>
  <si>
    <t>HLOUBENÍ ŠACHET ZAPAŽ I NEPAŽ TŘ. I, ODVOZ DO 20KM</t>
  </si>
  <si>
    <t>hloubení trativodních šachet</t>
  </si>
  <si>
    <t>1: Dle technické zprávy, výkresových příloh projektové dokumentace, TKP staveb státních drah a výkazů materiálu projektu a souhrnných částí dokumentace stavby. 
2: 6ks*1,5m*1,5m*1,2m</t>
  </si>
  <si>
    <t>16</t>
  </si>
  <si>
    <t>17130</t>
  </si>
  <si>
    <t>ULOŽENÍ SYPANINY DO NÁSYPŮ V AKTIVNÍ ZÓNĚ SE ZHUTNĚNÍM</t>
  </si>
  <si>
    <t>případná náhrada nevhodné zeminy pod L prefabrikáty</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</si>
  <si>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</si>
  <si>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t>
  </si>
  <si>
    <t>17310</t>
  </si>
  <si>
    <t>ZEMNÍ KRAJNICE A DOSYPÁVKY SE ZHUTNĚNÍM</t>
  </si>
  <si>
    <t>dosypání svahů nenamrzavou zeminou, viz tabulka základních výměr v TZ</t>
  </si>
  <si>
    <t>1: Dle technické zprávy, výkresových příloh projektové dokumentace, TKP staveb státních drah a výkazů materiálu projektu a souhrnných částí dokumentace stavby. 
2: 25,188m3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</si>
  <si>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</si>
  <si>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t>
  </si>
  <si>
    <t>17521</t>
  </si>
  <si>
    <t>OBSYP POTRUBÍ A OBJEKTŮ ZEMINOU BEZ ZHUT</t>
  </si>
  <si>
    <t>L prefabrikátů + kabelové trasy u trativodu + zásyp trativodních šachet</t>
  </si>
  <si>
    <t>1: Dle technické zprávy, výkresových příloh projektové dokumentace, TKP staveb státních drah a výkazů materiálu projektu a souhrnných částí dokumentace stavby. 
2: 0,358m2*45m+0,4m*62m*0,7m+1,5m*1,5m*1,2m*6ks</t>
  </si>
  <si>
    <t>položka zahrnuje:- kompletní provedení zemní konstrukce vč. výběru vhodného materiálu- úprava  ukládaného  materiálu  vlhčením,  tříděním,  promícháním  nebo  vysoušením,  příp. jiné úpravy za účelem zlepšení jeho  mech. vlastností-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výplň jam a prohlubní v podloží- úprava, očištění, ochrana a zhutnění podloží- svahování-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180mm se od kubatury obsypů neodečítá</t>
  </si>
  <si>
    <t>19</t>
  </si>
  <si>
    <t>18110</t>
  </si>
  <si>
    <t>ÚPRAVA PLÁNĚ SE ZHUTNĚNÍM V HORNINĚ TŘ. I</t>
  </si>
  <si>
    <t>M2</t>
  </si>
  <si>
    <t>přehutnění pláně tělesa železničního spodku, viz tabulka základních výměr v TZ + přehutnění vrstvy kolejového lože pro položení geotextílie a štěrkodrti u přejezdu P721</t>
  </si>
  <si>
    <t>1: Dle technické zprávy, výkresových příloh projektové dokumentace, TKP staveb státních drah a výkazů materiálu projektu a souhrnných částí dokumentace stavby. 
2: 1570,493m2+4,298m2+5.403m2</t>
  </si>
  <si>
    <t>položka zahrnuje úpravu pláně včetně vyrovnání výškových rozdílů. Míru zhutnění určuje projekt.</t>
  </si>
  <si>
    <t>Základy:</t>
  </si>
  <si>
    <t>20</t>
  </si>
  <si>
    <t>21197</t>
  </si>
  <si>
    <t>OPLÁŠTĚNÍ ODVODŇOVACÍCH ŽEBER Z GEOTEXTILIE</t>
  </si>
  <si>
    <t>opláštění trativodů - geotextílie min. 125 g/m2, tloušťka při 0,2MPa 0,9mm, pevnost v tahu 10kN/m, odolnost proti protržení 1,50kN, velikost průliny 0,110mm, propustnost 115l/m2/s</t>
  </si>
  <si>
    <t>1: Dle technické zprávy, výkresových příloh projektové dokumentace, TKP staveb státních drah a výkazů materiálu projektu a souhrnných částí dokumentace stavby. 
2: ((60m+72m+5m+3m)*3,3m)*1,25</t>
  </si>
  <si>
    <t>položka zahrnuje dodávku předepsané geotextilie, mimostaveništní a vnitrostaveništní dopravu a její uložení včetně potřebných přesahů (nezapočítávají se do výměry)</t>
  </si>
  <si>
    <t>21</t>
  </si>
  <si>
    <t>212635</t>
  </si>
  <si>
    <t>TRATIVODY KOMPL Z TRUB Z PLAST HM DN DO 150MM, RÝHA TŘ I</t>
  </si>
  <si>
    <t>odvodnění tělesa v zářezu u přejezdu (trativody) + příčný přechod trativodu</t>
  </si>
  <si>
    <t>1: Dle technické zprávy, výkresových příloh projektové dokumentace, TKP staveb státních drah a výkazů materiálu projektu a souhrnných částí dokumentace stavby. 
2: 60m+72m+5m+3m</t>
  </si>
  <si>
    <t>Položka platí pro kompletní konstrukce trativodů a zahrnuje zejména:- výkop rýhy předepsaného tvaru v dané třídě těžitelnosti, výplň, zásyp trativodu včetně dopravy, uložení přebytečného materiálu, dodávky předepsaného materiálu pro výplň a zásyp- zřízení spojovací vrstvy- zřízení podkladu a lože trativodu z předepsaného materiálu- dodávka a uložení trativodu předepsaného materiálu a profilu- obsyp trativodu předepsaným materiálem- ukončení trativodu zaústěním do potrubí nebo vodoteče, případně vybudování ukončujícího objektu (kapličky) dle VL- veškerý materiál, výrobky a polotovary, včetně mimostaveništní a vnitrostaveništní dopravy- nezahrnuje opláštění z geotextilie, fólie</t>
  </si>
  <si>
    <t>22</t>
  </si>
  <si>
    <t>21461D</t>
  </si>
  <si>
    <t>SEPARAČNÍ GEOTEXTILIE DO 400G/M2</t>
  </si>
  <si>
    <t>separační geotextílie vozovkových vrstev u přejezdu P721</t>
  </si>
  <si>
    <t>1: Dle technické zprávy, výkresových příloh projektové dokumentace, TKP staveb státních drah a výkazů materiálu projektu a souhrnných částí dokumentace stavby. 
2: (4,298m2+5.403m2)*1,25</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</si>
  <si>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</si>
  <si>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Svislé konstrukce (a kompletní):</t>
  </si>
  <si>
    <t>23</t>
  </si>
  <si>
    <t>32712</t>
  </si>
  <si>
    <t>ZDI OPĚRNÉ, ZÁRUBNÍ, NÁBŘEŽNÍ Z DÍLCŮ ŽELEZOBETONOVÝCH</t>
  </si>
  <si>
    <t>rozšíření stezky krabicovým dílem U3 (L prefabrikátem)</t>
  </si>
  <si>
    <t>1: Dle technické zprávy, výkresových příloh projektové dokumentace, TKP staveb státních drah a výkazů materiálu projektu a souhrnných částí dokumentace stavby. 
2: 45m*0,290m2</t>
  </si>
  <si>
    <t>-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další práce dané případně specifikací k příslušnému prefabrik. dílci (úprava pohledových ploch, příp. rubových ploch, osazení měřících zařízení, zkoušení a měření dílců a pod.).</t>
  </si>
  <si>
    <t>Vodorovné konstrukce:</t>
  </si>
  <si>
    <t>24</t>
  </si>
  <si>
    <t>451312</t>
  </si>
  <si>
    <t>PODKLADNÍ A VÝPLŇOVÉ VRSTVY Z PROSTÉHO BETONU C12/15</t>
  </si>
  <si>
    <t>podkladní vrstvy pod L prefabrikáty</t>
  </si>
  <si>
    <t>1: Dle technické zprávy, výkresových příloh projektové dokumentace, TKP staveb státních drah a výkazů materiálu projektu a souhrnných částí dokumentace stavby. 
2: 45m*0,16m2</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</si>
  <si>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</si>
  <si>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Komunikace:</t>
  </si>
  <si>
    <t>25</t>
  </si>
  <si>
    <t>501101</t>
  </si>
  <si>
    <t>ZŘÍZENÍ KONSTRUKČNÍ VRSTVY TĚLESA ŽELEZNIČNÍHO SPODKU ZE ŠTĚRKODRTI NOVÉ</t>
  </si>
  <si>
    <t>případné zřízení ZKPP u přejezdu P721</t>
  </si>
  <si>
    <t>1: Dle technické zprávy, výkresových příloh projektové dokumentace, TKP staveb státních drah a výkazů materiálu projektu a souhrnných částí dokumentace stavby. 
2: 14,2m*6,2m*0,5m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</si>
  <si>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</si>
  <si>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26</t>
  </si>
  <si>
    <t>512550</t>
  </si>
  <si>
    <t>KOLEJOVÉ LOŽE - ZŘÍZENÍ Z KAMENIVA HRUBÉHO DRCENÉHO (ŠTĚRK)</t>
  </si>
  <si>
    <t>1: Dle technické zprávy, výkresových příloh projektové dokumentace, TKP staveb státních drah a výkazů materiálu projektu a souhrnných částí dokumentace stavby. 
2: 452,079m3</t>
  </si>
  <si>
    <t>1. Položka obsahuje: – dodávku, dopravu a uložení kameniva předepsané specifikace a frakce v požadované míře zhutnění2. Položka neobsahuje: X3. Způsob měření:Měří se objem kolejového lože v projektovaném profilu.</t>
  </si>
  <si>
    <t>27</t>
  </si>
  <si>
    <t>513550</t>
  </si>
  <si>
    <t>KOLEJOVÉ LOŽE - DOPLNĚNÍ Z KAMENIVA HRUBÉHO DRCENÉHO (ŠTĚRK)</t>
  </si>
  <si>
    <t>doplnění KL do profilu v místě SVÚ koleje, viz tabulka základních výměr v TZ</t>
  </si>
  <si>
    <t>1: Dle technické zprávy, výkresových příloh projektové dokumentace, TKP staveb státních drah a výkazů materiálu projektu a souhrnných částí dokumentace stavby. 
2: 7,544m3</t>
  </si>
  <si>
    <t>28</t>
  </si>
  <si>
    <t>515000</t>
  </si>
  <si>
    <t>KOLEJOVÉ LOŽE - ZPEVNĚNÍ PRYSKYŘICÍ</t>
  </si>
  <si>
    <t>prolití kolejového lože pryskyřicí u mostu bez KL v km 36,454</t>
  </si>
  <si>
    <t>1: Dle technické zprávy, výkresových příloh projektové dokumentace, TKP staveb státních drah a výkazů materiálu projektu a souhrnných částí dokumentace stavby. 
2: (15m*1.266m2)*2</t>
  </si>
  <si>
    <t>1. Položka obsahuje: – veškeré práce a materiál obsažený v názvu položky2. Položka neobsahuje: X3. Způsob měření:Měrnou jednotkou je m3 prolévaného kolejového lože.</t>
  </si>
  <si>
    <t>29</t>
  </si>
  <si>
    <t>528131R</t>
  </si>
  <si>
    <t>KOLEJ 49 E1, ROZD. "C", BEZSTYKOVÁ, PR. BET. PODKLADNICOVÝ, UP. PRUŽNÉ</t>
  </si>
  <si>
    <t>kolej v místě přejezdu P721</t>
  </si>
  <si>
    <t>1: Dle technické zprávy, výkresových příloh projektové dokumentace, TKP staveb státních drah a výkazů materiálu projektu a souhrnných částí dokumentace stavby. 
2: (36,290702-36,265071)*1000</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</si>
  <si>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</si>
  <si>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30</t>
  </si>
  <si>
    <t>5289E2</t>
  </si>
  <si>
    <t>KOLEJ 49 E1, "L", BEZSTYKOVÁ, OCELOVÝ Y, UP. PRUŽNÉ</t>
  </si>
  <si>
    <t>1: Dle technické zprávy, výkresových příloh projektové dokumentace, TKP staveb státních drah a výkazů materiálu projektu a souhrnných částí dokumentace stavby. 
2: (36,580-36,290702)*1000-18m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</si>
  <si>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</si>
  <si>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31</t>
  </si>
  <si>
    <t>542121</t>
  </si>
  <si>
    <t>SMĚROVÉ A VÝŠKOVÉ VYROVNÁNÍ KOLEJE NA PRAŽCÍCH BETONOVÝCH DO 0,05 M</t>
  </si>
  <si>
    <t>SVÚ v místě betonových pražců</t>
  </si>
  <si>
    <t>1: Dle technické zprávy, výkresových příloh projektové dokumentace, TKP staveb státních drah a výkazů materiálu projektu a souhrnných částí dokumentace stavby. 
2: (36,265071-36,207510)*1000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</si>
  <si>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</si>
  <si>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32</t>
  </si>
  <si>
    <t>545122</t>
  </si>
  <si>
    <t>SVAR KOLEJNIC (STEJNÉHO TVARU) 49 E1, T SPOJITĚ</t>
  </si>
  <si>
    <t>1: Dle technické zprávy, výkresových příloh projektové dokumentace, TKP staveb státních drah a výkazů materiálu projektu a souhrnných částí dokumentace stavby. 
2: (36,580-36,265071)*1000/25m*2ks+2ks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</si>
  <si>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</si>
  <si>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33</t>
  </si>
  <si>
    <t>545122R</t>
  </si>
  <si>
    <t>ŘEZÁNÍ KOLEJNIC BEZ OHLEDU NA TVAR</t>
  </si>
  <si>
    <t>řezání přídržné kolejnice</t>
  </si>
  <si>
    <t>1: Dle technické zprávy, výkresových příloh projektové dokumentace, TKP staveb státních drah a výkazů materiálu projektu a souhrnných částí dokumentace stavby. 
2: ((36,580-36,265)*1000)/20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</si>
  <si>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</si>
  <si>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34</t>
  </si>
  <si>
    <t>56334</t>
  </si>
  <si>
    <t>VOZOVKOVÉ VRSTVY ZE ŠTĚRKODRTI TL. DO 200MM</t>
  </si>
  <si>
    <t>vrstvy u přejezdu P721</t>
  </si>
  <si>
    <t>1: Dle technické zprávy, výkresových příloh projektové dokumentace, TKP staveb státních drah a výkazů materiálu projektu a souhrnných částí dokumentace stavby. 
2: 4,298m2+5.403m2</t>
  </si>
  <si>
    <t>- dodání kameniva předepsané kvality a zrnitosti- rozprostření a zhutnění vrstvy v předepsané tloušťce- zřízení vrstvy bez rozlišení šířky, pokládání vrstvy po etapách- nezahrnuje postřiky, nátěry</t>
  </si>
  <si>
    <t>35</t>
  </si>
  <si>
    <t>56932R</t>
  </si>
  <si>
    <t>DRÁŽNÍ STEZKY Z DRTI TL. PŘES 50 MM</t>
  </si>
  <si>
    <t>stezky v místě uzavřeného KL + přesypání gabionů, fr. 4/16 tl. 100 mm, viz tabulka základních výměr v TZ</t>
  </si>
  <si>
    <t>1: Dle technické zprávy, výkresových příloh projektové dokumentace, TKP staveb státních drah a výkazů materiálu projektu a souhrnných částí dokumentace stavby. 
2: 8,020m2+6,365m2</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</si>
  <si>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</si>
  <si>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Přidružená stavební výroba:</t>
  </si>
  <si>
    <t>36</t>
  </si>
  <si>
    <t>702112</t>
  </si>
  <si>
    <t>KABELOVÝ ŽLAB ZEMNÍ VČETNĚ KRYTU SVĚTLÉ ŠÍŘKY PŘES 120 DO 250 MM</t>
  </si>
  <si>
    <t>betonové kabelové žlaby v místech lokálních přeložek trasy navržené v projektu přejezdu - v místě trativodu a L prefabrikátu</t>
  </si>
  <si>
    <t>1: Dle technické zprávy, výkresových příloh projektové dokumentace, TKP staveb státních drah a výkazů materiálu projektu a souhrnných částí dokumentace stavby. 
2: 62m+45m</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</si>
  <si>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</si>
  <si>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37</t>
  </si>
  <si>
    <t>75A227</t>
  </si>
  <si>
    <t>ZATAŽENÍ A SPOJKOVÁNÍ KABELŮ PŘES 12 PÁRŮ - MONTÁŽ</t>
  </si>
  <si>
    <t>KMPÁR</t>
  </si>
  <si>
    <t>zatažení kabelů do žlabů</t>
  </si>
  <si>
    <t>1: Dle technické zprávy, výkresových příloh projektové dokumentace, TKP staveb státních drah a výkazů materiálu projektu a souhrnných částí dokumentace stavby. 
2: (62m+45m)/1000*24</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</si>
  <si>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hmot2. Položka neobsahuje: X3. Způsob měření:Měří se n-násobky páru vodičů na kilometr.</t>
  </si>
  <si>
    <t>Potrubí:</t>
  </si>
  <si>
    <t>38</t>
  </si>
  <si>
    <t>87634</t>
  </si>
  <si>
    <t>CHRÁNIČKY Z TRUB PLASTOVÝCH DN DO 200MM</t>
  </si>
  <si>
    <t>1: Dle technické zprávy, výkresových příloh projektové dokumentace, TKP staveb státních drah a výkazů materiálu projektu a souhrnných částí dokumentace stavby. 
2: 70m+50m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</si>
  <si>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</si>
  <si>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39</t>
  </si>
  <si>
    <t>894846</t>
  </si>
  <si>
    <t>ŠACHTY KANALIZAČNÍ PLASTOVÉ D 400MM</t>
  </si>
  <si>
    <t>trativodní šachty</t>
  </si>
  <si>
    <t>1: Dle technické zprávy, výkresových příloh projektové dokumentace, TKP staveb státních drah a výkazů materiálu projektu a souhrnných částí dokumentace stavby. 
2: 6ks</t>
  </si>
  <si>
    <t>položka zahrnuje:- poklopy s rámem z předepsaného materiálu a tvaru- předepsané plastové skruže, dno a není-li uvedeno jinak i podkladní vrstvu (z kameniva nebo betonu).- výplň, těsnění a tmelení spár a spojů,- očištění a ošetření úložných ploch,- předepsané podkladní konstrukce</t>
  </si>
  <si>
    <t>40</t>
  </si>
  <si>
    <t>899523</t>
  </si>
  <si>
    <t>OBETONOVÁNÍ POTRUBÍ Z PROSTÉHO BETONU DO C16/20</t>
  </si>
  <si>
    <t>obetonování příčného přechodu trativodu</t>
  </si>
  <si>
    <t>1: Dle technické zprávy, výkresových příloh projektové dokumentace, TKP staveb státních drah a výkazů materiálu projektu a souhrnných částí dokumentace stavby. 
2: 5,2m*(0,1m*(0,15+0,1+0,1)m)*3</t>
  </si>
  <si>
    <t>Ostatní práce:</t>
  </si>
  <si>
    <t>41</t>
  </si>
  <si>
    <t>921332</t>
  </si>
  <si>
    <t>ŽELEZNIČNÍ PŘEJEZD A PŘECHOD ZE ZÁDLAŽBOVÝCH PANELŮ PRO KOLEJ NA BETONOVÝCHH PRAŽCÍCH</t>
  </si>
  <si>
    <t>zřízení přejezdové konstrukce P721 z betonových zádlažbových panelů včetně příslušenství</t>
  </si>
  <si>
    <t>1: Dle technické zprávy, výkresových příloh projektové dokumentace, TKP staveb státních drah a výkazů materiálu projektu a souhrnných částí dokumentace stavby. 
2: 3,685m*4,2m</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</si>
  <si>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</si>
  <si>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42</t>
  </si>
  <si>
    <t>923941</t>
  </si>
  <si>
    <t>ZAJIŠŤOVACÍ ZNAČKA KONZOLOVÁ (K) VČETNĚ OCELOVÉHO SLOUPKU</t>
  </si>
  <si>
    <t>ZZ po 35 m (R&lt;200 m)</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</si>
  <si>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</si>
  <si>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43</t>
  </si>
  <si>
    <t>935222</t>
  </si>
  <si>
    <t>PŘÍKOPOVÉ ŽLABY Z BETON TVÁRNIC ŠÍŘ DO 900MM DO BETONU TL 100MM</t>
  </si>
  <si>
    <t>meliorační žlábek</t>
  </si>
  <si>
    <t>1: Dle technické zprávy, výkresových příloh projektové dokumentace, TKP staveb státních drah a výkazů materiálu projektu a souhrnných částí dokumentace stavby. 
2: 16m</t>
  </si>
  <si>
    <t>položka zahrnuje:- dodávku a uložení příkopových tvárnic předepsaného rozměru a kvality- dodání a rozprostření lože z předepsaného materiálu v předepsané kvalitěa v předepsané tloušťce- veškerou manipulaci s materiálem, vnitrostaveništní i mimostaveništní dopravu- ukončení, patky, spárování- měří se v metrech běžných délky osy žlabu</t>
  </si>
  <si>
    <t>44</t>
  </si>
  <si>
    <t>965010</t>
  </si>
  <si>
    <t>ODSTRANĚNÍ KOLEJOVÉHO LOŽE A DRÁŽNÍCH STEZEK</t>
  </si>
  <si>
    <t>1: Dle technické zprávy, výkresových příloh projektové dokumentace, TKP staveb státních drah a výkazů materiálu projektu a souhrnných částí dokumentace stavby. 
2: 471,370m3</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</si>
  <si>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</si>
  <si>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45</t>
  </si>
  <si>
    <t>965021</t>
  </si>
  <si>
    <t>ODSTRANĚNÍ KOLEJOVÉHO LOŽE A DRÁŽNÍCH STEZEK - ODVOZ NA SKLÁDKU</t>
  </si>
  <si>
    <t>viz položka č. 965010</t>
  </si>
  <si>
    <t>1: Dle technické zprávy, výkresových příloh projektové dokumentace, TKP staveb státních drah a výkazů materiálu projektu a souhrnných částí dokumentace stavby. 
2: 471,370m3*60km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</si>
  <si>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</si>
  <si>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46</t>
  </si>
  <si>
    <t>965124</t>
  </si>
  <si>
    <t>DEMONTÁŽ KOLEJE NA DŘEVĚNÝCH PRAŽCÍCH ROZEBRÁNÍM DO SOUČÁSTÍ</t>
  </si>
  <si>
    <t>délka koleje bez koleje na mostě v km 36,454, včetně přídržné kolejnice</t>
  </si>
  <si>
    <t>1: Dle technické zprávy, výkresových příloh projektové dokumentace, TKP staveb státních drah a výkazů materiálu projektu a souhrnných částí dokumentace stavby. 
2: (36,580-36,265071)km*1000-18m</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</si>
  <si>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apod.2. Položka neobsahuje: – odvoz vybouraného materiálu na montážní základnu nebo na likvidaci – poplatky za likvidaci odpadů, nacení se položkami ze ssd 03. Způsob měření:Měří se délka koleje ve smyslu ČSN 73 6360, tj. v ose koleje.</t>
  </si>
  <si>
    <t>47</t>
  </si>
  <si>
    <t>965126</t>
  </si>
  <si>
    <t>DEMONTÁŽ KOLEJE NA DŘEVĚNÝCH PRAŽCÍCH - ODVOZ ROZEBRANÝCH SOUČÁSTÍ (Z MÍSTA DEMONTÁŽE NEBO Z MONTÁŽNÍ ZÁKLADNY) K LIKVIDACI</t>
  </si>
  <si>
    <t>tkm</t>
  </si>
  <si>
    <t>kolejnice(+přídržná)+pražce+podkladnice+svěrky+vrtule+šrouby+spojky vč. šroubů+pryž.podložky+PE podložky</t>
  </si>
  <si>
    <t>1: Dle technické zprávy, výkresových příloh projektové dokumentace, TKP staveb státních drah a výkazů materiálu projektu a souhrnných částí dokumentace stavby. 
2: (((36,580-36,265071)*1000)-18m*(2+1)ks*0,049t)*60km+(441ks*0,09t)*70km+((6,77kg/1000)*441ks*2ks)*60km+((0,66kg/1000)*4ks*441ks)*60km+(16ks*441ks*(0,60kg/1000))*60km+(4ks*441ks*(0,50kg/1000))*60km+(15ks*2ks*(17,57kg/1000))*60km+(441ks*2ks*(0,182kg/1000))*60km+(441ks*2ks*(0,08kg/1000))*30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</si>
  <si>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</si>
  <si>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48</t>
  </si>
  <si>
    <t>965311</t>
  </si>
  <si>
    <t>ROZEBRÁNÍ PŘEJEZDU, PŘECHODU Z DÍLCŮ</t>
  </si>
  <si>
    <t>konsturkce přejezdu P721</t>
  </si>
  <si>
    <t>1: Dle technické zprávy, výkresových příloh projektové dokumentace, TKP staveb státních drah a výkazů materiálu projektu a souhrnných částí dokumentace stavby. 
2: 4,7m*1,3m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</si>
  <si>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</si>
  <si>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49</t>
  </si>
  <si>
    <t>965312</t>
  </si>
  <si>
    <t>ROZEBRÁNÍ PŘEJEZDU, PŘECHODU Z DÍLCŮ - ODVOZ (NA LIKVIDACI ODPADŮ NEBO JINÉ URČENÉ MÍSTO)</t>
  </si>
  <si>
    <t>1: Dle technické zprávy, výkresových příloh projektové dokumentace, TKP staveb státních drah a výkazů materiálu projektu a souhrnných částí dokumentace stavby. 
2: 2,0t*30km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</si>
  <si>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</si>
  <si>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50</t>
  </si>
  <si>
    <t>965851</t>
  </si>
  <si>
    <t>DEMONTÁŽ ZAJIŠŤOVACÍ ZNAČKY</t>
  </si>
  <si>
    <t>demontáž stávající zajišťovacích značek</t>
  </si>
  <si>
    <t>1: Dle technické zprávy, výkresových příloh projektové dokumentace, TKP staveb státních drah a výkazů materiálu projektu a souhrnných částí dokumentace stavby. 
2: 14ks</t>
  </si>
  <si>
    <t>1. Položka obsahuje: – demontáž zajišťovací značky z jakékoliv nosné konstrukce – případnou demontáž sloupku včetně základu, konzoly a jiné drobné nosné konstrukce – naložení vybouraného materiálu na dopravní prostředek2. Položka neobsahuje: – odvoz vybouraného materiálu do skladu nebo na likvidaci – poplatky za likvidaci odpadů, nacení se položkami ze ssd 03. Způsob měření:Udává se počet kusů kompletní konstrukce nebo práce.</t>
  </si>
  <si>
    <t>51</t>
  </si>
  <si>
    <t>965852</t>
  </si>
  <si>
    <t>DEMONTÁŽ ZAJIŠŤOVACÍ ZNAČKY - ODVOZ (NA LIKVIDACI ODPADŮ NEBO JINÉ URČENÉ MÍSTO)</t>
  </si>
  <si>
    <t>odvoz stávajících ZZ k likvidaci</t>
  </si>
  <si>
    <t>1: Dle technické zprávy, výkresových příloh projektové dokumentace, TKP staveb státních drah a výkazů materiálu projektu a souhrnných částí dokumentace stavby. 
2: 14ks*0,050t*30km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</si>
  <si>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</si>
  <si>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 xml:space="preserve">  SO 02-17-01</t>
  </si>
  <si>
    <t>Železniční svršek km 36,580 - 36,745</t>
  </si>
  <si>
    <t>SO 02-17-01</t>
  </si>
  <si>
    <t>ZZ a betonové kce</t>
  </si>
  <si>
    <t>1: Dle technické zprávy, výkresových příloh projektové dokumentace, TKP staveb státních drah a výkazů materiálu projektu a souhrnných částí dokumentace stavby. 
2: 5ks*0,050t</t>
  </si>
  <si>
    <t>1: Dle technické zprávy, výkresových příloh projektové dokumentace, TKP staveb státních drah a výkazů materiálu projektu a souhrnných částí dokumentace stavby. 
2: 277,265m3*2,135</t>
  </si>
  <si>
    <t>1: Dle technické zprávy, výkresových příloh projektové dokumentace, TKP staveb státních drah a výkazů materiálu projektu a souhrnných částí dokumentace stavby. 
2: 245ks*2ks*(0,08kg/1000)</t>
  </si>
  <si>
    <t>1: Dle technické zprávy, výkresových příloh projektové dokumentace, TKP staveb státních drah a výkazů materiálu projektu a souhrnných částí dokumentace stavby. 
2: 245ks*2ks*(0,182kg/1000)</t>
  </si>
  <si>
    <t>1: Dle technické zprávy, výkresových příloh projektové dokumentace, TKP staveb státních drah a výkazů materiálu projektu a souhrnných částí dokumentace stavby. 
2: 245ks*0,09t</t>
  </si>
  <si>
    <t>dokumentace zajišťovaích značek a projekt PPK</t>
  </si>
  <si>
    <t>OSTATNÍ POŽADAVKY - KONTROLA GPK</t>
  </si>
  <si>
    <t>1: Dle technické zprávy, výkresových příloh projektové dokumentace, TKP staveb státních drah a výkazů materiálu projektu a souhrnných částí dokumentace stavby. 
2: 165m</t>
  </si>
  <si>
    <t>02960R-02</t>
  </si>
  <si>
    <t>OSTATNÍ POŽADAVKY - KONTROLA PROSTOROVÉ PRŮCHODNOSTI</t>
  </si>
  <si>
    <t>kontrola prostorové průchodnosti u nástupiště</t>
  </si>
  <si>
    <t>1: Dle technické zprávy, výkresových příloh projektové dokumentace, TKP staveb státních drah a výkazů materiálu projektu a souhrnných částí dokumentace stavby. 
2: 50m</t>
  </si>
  <si>
    <t>1: Dle technické zprávy, výkresových příloh projektové dokumentace, TKP staveb státních drah a výkazů materiálu projektu a souhrnných částí dokumentace stavby. 
2: 5ks</t>
  </si>
  <si>
    <t>1: Dle technické zprávy, výkresových příloh projektové dokumentace, TKP staveb státních drah a výkazů materiálu projektu a souhrnných částí dokumentace stavby. 
2: 288.728m3</t>
  </si>
  <si>
    <t>1: Dle technické zprávy, výkresových příloh projektové dokumentace, TKP staveb státních drah a výkazů materiálu projektu a souhrnných částí dokumentace stavby. 
2: (36,745-36,580)*1000</t>
  </si>
  <si>
    <t>1: Dle technické zprávy, výkresových příloh projektové dokumentace, TKP staveb státních drah a výkazů materiálu projektu a souhrnných částí dokumentace stavby. 
2: (36,745-36,580)*1000/25m*2ks+2ks+2ks</t>
  </si>
  <si>
    <t>1: Dle technické zprávy, výkresových příloh projektové dokumentace, TKP staveb státních drah a výkazů materiálu projektu a souhrnných částí dokumentace stavby. 
2: (36,745-36,580)*1000/20</t>
  </si>
  <si>
    <t>stezky u mostu v km 36,756 + přesypání gabionů, fr. 4/16 tl. 100 mm, viz tabulka základních výměr v TZ</t>
  </si>
  <si>
    <t>1: Dle technické zprávy, výkresových příloh projektové dokumentace, TKP staveb státních drah a výkazů materiálu projektu a souhrnných částí dokumentace stavby. 
2: 2,060m3+20m*0,135m2</t>
  </si>
  <si>
    <t>- dodání kameniva předepsané kvality a zrnitosti- rozprostření a zhutnění vrstvy v předepsané tloušťce- zřízení vrstvy bez rozlišení šířky, pokládání vrstvy po etapách</t>
  </si>
  <si>
    <t>91323</t>
  </si>
  <si>
    <t>HEKTOMETROVNÍKY BETONOVÉ</t>
  </si>
  <si>
    <t>položka zahrnuje:- dodání a osazení hektometrovníku včetně nutných zemních prací- vnitrostaveništní a mimostaveništní dopravau- odrazky plastové nebo z retroreflexní fólie.</t>
  </si>
  <si>
    <t>91325</t>
  </si>
  <si>
    <t>HEKTOMETROVNÍKY KOVOVÉ</t>
  </si>
  <si>
    <t>žlutý plechový hektometrovník</t>
  </si>
  <si>
    <t>1: Dle technické zprávy, výkresových příloh projektové dokumentace, TKP staveb státních drah a výkazů materiálu projektu a souhrnných částí dokumentace stavby. 
2: 2ks</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</si>
  <si>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</si>
  <si>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</si>
  <si>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fólie2. Položka neobsahuje: – nosnou konstrukci, např. sloupek, konzolu apod. včetně základu a zemních prácí3. Způsob měření:Udává se počet kusů kompletní konstrukce nebo práce.</t>
  </si>
  <si>
    <t>923341</t>
  </si>
  <si>
    <t>RYCHLOSTNÍK N - TABULE</t>
  </si>
  <si>
    <t>1: Dle technické zprávy, výkresových příloh projektové dokumentace, TKP staveb státních drah a výkazů materiálu projektu a souhrnných částí dokumentace stavby. 
2: 3ks</t>
  </si>
  <si>
    <t>923411</t>
  </si>
  <si>
    <t>NÁVĚST "VLAK SE BLÍŽÍ K ZASTÁVCE" - ZÁKLADNÍ TABULE</t>
  </si>
  <si>
    <t>923431</t>
  </si>
  <si>
    <t>NÁVĚST "KONEC NÁSTUPIŠTĚ"</t>
  </si>
  <si>
    <t>923461</t>
  </si>
  <si>
    <t>NÁVĚST "PÍSKEJTE"</t>
  </si>
  <si>
    <t>v místě stávající návěsti</t>
  </si>
  <si>
    <t>1: Dle technické zprávy, výkresových příloh projektové dokumentace, TKP staveb státních drah a výkazů materiálu projektu a souhrnných částí dokumentace stavby. 
2: 1ks</t>
  </si>
  <si>
    <t>923471</t>
  </si>
  <si>
    <t>SKLONOVNÍK</t>
  </si>
  <si>
    <t>1x stoupání, 1 x klesání tratě</t>
  </si>
  <si>
    <t>923821R</t>
  </si>
  <si>
    <t>SLOUPEK DN 70 PRO NÁVĚST</t>
  </si>
  <si>
    <t>1. Položka obsahuje: – dodání a osazení sloupku v příslušném provedení včetně základu nebo patky a zemních prací – protikorozní úpravu, není-li tato provedena již z výroby nebo daná vlastnostmi použitého materiálu2. Položka neobsahuje: X3. Způsob měření:Udává se počet kusů kompletní konstrukce nebo práce.</t>
  </si>
  <si>
    <t>923822R</t>
  </si>
  <si>
    <t>SLOUPEK DN 70 PRO NÁVĚST Z UŽITÉHO MATERIÁLU</t>
  </si>
  <si>
    <t>návěst "Výstraha" a rychlostník N 50 km/h - zpětné osazení</t>
  </si>
  <si>
    <t>ZZ po 35 m (R&lt;200m)</t>
  </si>
  <si>
    <t>1: Dle technické zprávy, výkresových příloh projektové dokumentace, TKP staveb státních drah a výkazů materiálu projektu a souhrnných částí dokumentace stavby. 
2: 277,265m3</t>
  </si>
  <si>
    <t>viz tabulka základních výměr v TZ a pol.č. 965010</t>
  </si>
  <si>
    <t>1: Dle technické zprávy, výkresových příloh projektové dokumentace, TKP staveb státních drah a výkazů materiálu projektu a souhrnných částí dokumentace stavby. 
2: 277,265m3*60km</t>
  </si>
  <si>
    <t>včetně přídržné kolejnice</t>
  </si>
  <si>
    <t>1: Dle technické zprávy, výkresových příloh projektové dokumentace, TKP staveb státních drah a výkazů materiálu projektu a souhrnných částí dokumentace stavby. 
2: (((36,745-36,580)*1000)*(2+1)ks*0,049t)*60km+(245ks*0,09t)*70km+((6,77kg/1000)*245ks*2ks)*60km+((0,66kg/1000)*4ks*245ks)*60km+(16ks*245ks*(0,60kg/1000))*60km+(4ks*245ks*(0,50kg/1000))*60km+(8ks*2ks*(17,57kg/1000))*60km+(245ks*2ks*(0,182kg/1000))*60km+(245ks*2ks*(0,08kg/1000))*30km</t>
  </si>
  <si>
    <t>965821</t>
  </si>
  <si>
    <t>DEMONTÁŽ KILOMETROVNÍKU, HEKTOMETROVNÍKU, MEZNÍKU</t>
  </si>
  <si>
    <t>stávající betonové hektometrovníky</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</si>
  <si>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</si>
  <si>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965822</t>
  </si>
  <si>
    <t>DEMONTÁŽ KILOMETROVNÍKU, HEKTOMETROVNÍKU, MEZNÍKU - ODVOZ (NA LIKVIDACI ODPADŮ NEBO JINÉ URČENÉ MÍSTO)</t>
  </si>
  <si>
    <t>1: Dle technické zprávy, výkresových příloh projektové dokumentace, TKP staveb státních drah a výkazů materiálu projektu a souhrnných částí dokumentace stavby. 
2: 5ks*0,157t*30km</t>
  </si>
  <si>
    <t>965841</t>
  </si>
  <si>
    <t>DEMONTÁŽ JAKÉKOLIV NÁVĚSTI</t>
  </si>
  <si>
    <t>demontáž plechových tabulí+pískáček+demontáž návěstí, které budou zpětně montovány</t>
  </si>
  <si>
    <t>1: Dle technické zprávy, výkresových příloh projektové dokumentace, TKP staveb státních drah a výkazů materiálu projektu a souhrnných částí dokumentace stavby. 
2: 7ks+1ks+3ks</t>
  </si>
  <si>
    <t>965842</t>
  </si>
  <si>
    <t>DEMONTÁŽ JAKÉKOLIV NÁVĚSTI - ODVOZ (NA LIKVIDACI ODPADŮ NEBO JINÉ URČENÉ MÍSTO)</t>
  </si>
  <si>
    <t>všechny návěsti kromě návěsti "Výstraha", průměrná hmostnost včetně sloupků a upevnění</t>
  </si>
  <si>
    <t>1: Dle technické zprávy, výkresových příloh projektové dokumentace, TKP staveb státních drah a výkazů materiálu projektu a souhrnných částí dokumentace stavby. 
2: 8ks*0,060t*60km</t>
  </si>
  <si>
    <t>demontáž stávajících zajišťovacích značek</t>
  </si>
  <si>
    <t>1: Dle technické zprávy, výkresových příloh projektové dokumentace, TKP staveb státních drah a výkazů materiálu projektu a souhrnných částí dokumentace stavby. 
2: 5ks*0,050t*30km</t>
  </si>
  <si>
    <t xml:space="preserve">  SO 02-17-01.1</t>
  </si>
  <si>
    <t>Železniční svršek, km 36,580 - km 36,3745 - následná směrová a výšková úprava koleje</t>
  </si>
  <si>
    <t>SO 02-17-01.1</t>
  </si>
  <si>
    <t>542312R</t>
  </si>
  <si>
    <t>NÁSLEDNÁ ÚPRAVA SMĚROVÉHO A VÝŠKOVÉHO USPOŘÁDÁNÍ KOLEJE - PRAŽCE BETONOVÉ</t>
  </si>
  <si>
    <t>1: Dle technické zprávy, výkresových příloh projektové dokumentace, TKP staveb státních drah a výkazů materiálu projektu a souhrnných částí dokumentace stavby. 
2: (36,265-36,207)*1000</t>
  </si>
  <si>
    <t>Položka obsahuje:-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obsahuje vešekeré související práce v souvislosti se směrovou a výškovou úpravou koleje - demontáž a zpětná montáž informačních bodů AVV, zabezpečovacího zařízení, ukolejnění, EOV, přejezdů, regulace trakčního vedení včetně rychlé pantografy, ad.  
Způsob měření:- Měří se délka koleje ve smyslu ČSN 73 6360, tj. v ose koleje.</t>
  </si>
  <si>
    <t>542313R</t>
  </si>
  <si>
    <t>NÁSLEDNÁ ÚPRAVA SMĚROVÉHO A VÝŠKOVÉHO USPOŘÁDÁNÍ KOLEJE - PRAŽCE OCELOVÉ TVARU "Y"</t>
  </si>
  <si>
    <t>1: Dle technické zprávy, výkresových příloh projektové dokumentace, TKP staveb státních drah a výkazů materiálu projektu a souhrnných částí dokumentace stavby. 
2: (36,951-36,265)*1000</t>
  </si>
  <si>
    <t>Položka obsahuje:-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obsahuje vešekeré související práce v souvislosti se směrovou a výškovou úpravou koleje - demontáž a zpětná montáž informačních bodů AVV, zabezpečovacího zařízení, ukolejnění, EOV, přejezdů, regulace trakčního vedení včetně rychlé pantografy, ad.  
Způsob měření:- Měří se délka koleje ve smyslu ČSN 73 6360, tj. v ose koleje.</t>
  </si>
  <si>
    <t>E.1.1.2</t>
  </si>
  <si>
    <t>Železniční spodek</t>
  </si>
  <si>
    <t xml:space="preserve">  SO 02-16-01</t>
  </si>
  <si>
    <t>Železniční spodek km 36,580 - 36,745</t>
  </si>
  <si>
    <t>SO 02-16-01</t>
  </si>
  <si>
    <t>1: Dle technické zprávy, výkresových příloh projektové dokumentace, TKP staveb státních drah a výkazů materiálu projektu a souhrnných částí dokumentace stavby. 
2: 5t</t>
  </si>
  <si>
    <t>R015111</t>
  </si>
  <si>
    <t>viz tabulka základních výměr v TZ a tabulak ZKPP v TZ</t>
  </si>
  <si>
    <t>1: Dle technické zprávy, výkresových příloh projektové dokumentace, TKP staveb státních drah a výkazů materiálu projektu a souhrnných částí dokumentace stavby. 
2: (164m3+84,245m3)*2,0</t>
  </si>
  <si>
    <t>vytěžený materiál žel. spodku + odvodnění, viz tabulka základních výměr v TZ + ZKPP u mostu v km 36,756 (viz tabulka výměr ZKPP v TZ)</t>
  </si>
  <si>
    <t>1: Dle technické zprávy, výkresových příloh projektové dokumentace, TKP staveb státních drah a výkazů materiálu projektu a souhrnných částí dokumentace stavby. 
2: 157,265m3+84,245m3</t>
  </si>
  <si>
    <t>13273</t>
  </si>
  <si>
    <t>HLOUBENÍ RÝH ŠÍŘ DO 2M PAŽ I NEPAŽ TŘ. I</t>
  </si>
  <si>
    <t>pro chráničky pod žlaby</t>
  </si>
  <si>
    <t>1: Dle technické zprávy, výkresových příloh projektové dokumentace, TKP staveb státních drah a výkazů materiálu projektu a souhrnných částí dokumentace stavby. 
2: 10m*0,5m*1,5m</t>
  </si>
  <si>
    <t>obsyp gabionů+obsyp J-žlabů propustným materiálem+zpětný zásyp chrániček</t>
  </si>
  <si>
    <t>1: Dle technické zprávy, výkresových příloh projektové dokumentace, TKP staveb státních drah a výkazů materiálu projektu a souhrnných částí dokumentace stavby. 
2: 20m*0,194m2+0,7m2*75m+10m*0,5m*1,5m</t>
  </si>
  <si>
    <t>17551</t>
  </si>
  <si>
    <t>OBSYP POTRUBÍ A OBJEKTŮ ZE ZEMIN NEPROPUSTNÝCH</t>
  </si>
  <si>
    <t>obsyp J-žlabů nepropustným materiálem</t>
  </si>
  <si>
    <t>1: Dle technické zprávy, výkresových příloh projektové dokumentace, TKP staveb státních drah a výkazů materiálu projektu a souhrnných částí dokumentace stavby. 
2: 75m*0,41m2</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</si>
  <si>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</si>
  <si>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úprava pláně tělesa železničního spodku shodnou se zemní plání, viz tabulak záklacních výměr v TZ</t>
  </si>
  <si>
    <t>1: Dle technické zprávy, výkresových příloh projektové dokumentace, TKP staveb státních drah a výkazů materiálu projektu a souhrnných částí dokumentace stavby. 
2: 745,783m2</t>
  </si>
  <si>
    <t>R21461C</t>
  </si>
  <si>
    <t>FILTRAČNÍ GEOTEXTILIE DO 300G/M2</t>
  </si>
  <si>
    <t>filtrační geotextílie u J-žlabů</t>
  </si>
  <si>
    <t>1: Dle technické zprávy, výkresových příloh projektové dokumentace, TKP staveb státních drah a výkazů materiálu projektu a souhrnných částí dokumentace stavby. 
2: 75m*(0,1m+0,6m)</t>
  </si>
  <si>
    <t>3272A7</t>
  </si>
  <si>
    <t>ZDI OPĚR, ZÁRUB, NÁBŘEŽ Z GABIONŮ RUČNĚ ROVNANÝCH, DRÁT O4,0MM, POVRCHOVÁ ÚPRAVA Zn + Al</t>
  </si>
  <si>
    <t>rozšíření stezky gabionem za mostem v km 36,756</t>
  </si>
  <si>
    <t>1: Dle technické zprávy, výkresových příloh projektové dokumentace, TKP staveb státních drah a výkazů materiálu projektu a souhrnných částí dokumentace stavby. 
2: 20m*0,5m*0,6m</t>
  </si>
  <si>
    <t>- položka zahrnuje dodávku a osazení drátěných košů s výplní lomovým kamenem.- gabionové matrace se vykazují v pol.č.2722**.</t>
  </si>
  <si>
    <t>podkladní beton pod J-žlaby + gabiony</t>
  </si>
  <si>
    <t>1: Dle technické zprávy, výkresových příloh projektové dokumentace, TKP staveb státních drah a výkazů materiálu projektu a souhrnných částí dokumentace stavby. 
2: 0,25m*2*75m+20m*0,85m*0,10m</t>
  </si>
  <si>
    <t>465512</t>
  </si>
  <si>
    <t>DLAŽBY Z LOMOVÉHO KAMENE NA MC</t>
  </si>
  <si>
    <t>přechod z J-žlabu na zpevněný příkop a dodláždění k vyústění do jímky u přejezdu</t>
  </si>
  <si>
    <t>1: Dle technické zprávy, výkresových příloh projektové dokumentace, TKP staveb státních drah a výkazů materiálu projektu a souhrnných částí dokumentace stavby. 
2: 15m3</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</si>
  <si>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</si>
  <si>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ZKPP u mostu v km 36,756 (viz tabulka výměr ZKPP v TZ)</t>
  </si>
  <si>
    <t>1: Dle technické zprávy, výkresových příloh projektové dokumentace, TKP staveb státních drah a výkazů materiálu projektu a souhrnných částí dokumentace stavby. 
2: 69,408m3</t>
  </si>
  <si>
    <t>betonové kabelové žlaby v místech lokálních přeložek trasy navržené v projektu přejezdu - v místě J-žlabů do zásypu</t>
  </si>
  <si>
    <t>1: Dle technické zprávy, výkresových příloh projektové dokumentace, TKP staveb státních drah a výkazů materiálu projektu a souhrnných částí dokumentace stavby. 
2: 75m</t>
  </si>
  <si>
    <t>711311</t>
  </si>
  <si>
    <t>IZOLACE PODZEMNÍCH OBJEKTŮ PROTI ZEMNÍ VLHKOSTI ASFALTOVÝMI NÁTĚRY</t>
  </si>
  <si>
    <t>nátěr J-žlabů</t>
  </si>
  <si>
    <t>1: Dle technické zprávy, výkresových příloh projektové dokumentace, TKP staveb státních drah a výkazů materiálu projektu a souhrnných částí dokumentace stavby. 
2: 75m*2,771m</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</si>
  <si>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 cementový potěr, izolační přizdívku</t>
  </si>
  <si>
    <t>zatažení kabelů do betonových žlabů</t>
  </si>
  <si>
    <t>1: Dle technické zprávy, výkresových příloh projektové dokumentace, TKP staveb státních drah a výkazů materiálu projektu a souhrnných částí dokumentace stavby. 
2: 75m/1000*24</t>
  </si>
  <si>
    <t>1: Dle technické zprávy, výkresových příloh projektové dokumentace, TKP staveb státních drah a výkazů materiálu projektu a souhrnných částí dokumentace stavby. 
2: 80m</t>
  </si>
  <si>
    <t>zpevněný příkop melioračním žlábkem</t>
  </si>
  <si>
    <t>1: Dle technické zprávy, výkresových příloh projektové dokumentace, TKP staveb státních drah a výkazů materiálu projektu a souhrnných částí dokumentace stavby. 
2: 24m</t>
  </si>
  <si>
    <t>96615</t>
  </si>
  <si>
    <t>BOURÁNÍ KONSTRUKCÍ Z PROSTÉHO BETONU</t>
  </si>
  <si>
    <t>1: Dle technické zprávy, výkresových příloh projektové dokumentace, TKP staveb státních drah a výkazů materiálu projektu a souhrnných částí dokumentace stavby. 
2: 5t/2,2</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</si>
  <si>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</si>
  <si>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96615B</t>
  </si>
  <si>
    <t>BOURÁNÍ KONSTRUKCÍ Z PROSTÉHO BETONU - DOPRAVA</t>
  </si>
  <si>
    <t>1: Dle technické zprávy, výkresových příloh projektové dokumentace, TKP staveb státních drah a výkazů materiálu projektu a souhrnných částí dokumentace stavby. 
2: 5t*30km</t>
  </si>
  <si>
    <t>Položka zahrnuje samostatnou dopravu suti a vybouraných hmot. Množství se určí jako součin hmotnosti [t] a požadované vzdálenosti [km].</t>
  </si>
  <si>
    <t>R935902</t>
  </si>
  <si>
    <t>ŽLABY A RIGOLY Z PŘÍKOPOVÝCH ŽLABŮ (VČETNĚ POKLOPŮ A MŘÍŽÍ) "J" VELKÉ</t>
  </si>
  <si>
    <t>příkopová zídka u nástupiště</t>
  </si>
  <si>
    <t>1. Položka obsahuje:   
– veškeré práce (manipulaci se žlaby, uložení do předepsané polohy, zakrytí poklopy) a materiál obsažený v názvu položky  
- dopravu veškerého materiálu z místa výroby do místa stavby  
2. Položka neobsahuje: X  
3. Způsob měření:  
Měří se metr délkový.</t>
  </si>
  <si>
    <t>999</t>
  </si>
  <si>
    <t>Práce dle části B.8 ZOV</t>
  </si>
  <si>
    <t>02946</t>
  </si>
  <si>
    <t>OSTAT POŽADAVKY - FOTODOKUMENTACE</t>
  </si>
  <si>
    <t>část ZOV - pořízení fotodokumentace pro zachycení stávajícího stavu</t>
  </si>
  <si>
    <t>položka zahrnuje:- fotodokumentaci zadavatelem požadovaného děje a konstrukcí v požadovaných časových intervalech- zadavatelem specifikované výstupy (fotografie v papírovém a digitálním formátu) v požadovaném počtu</t>
  </si>
  <si>
    <t>03100</t>
  </si>
  <si>
    <t>ZAŘÍZENÍ STAVENIŠTĚ - ZŘÍZENÍ, PROVOZ, DEMONTÁŽ</t>
  </si>
  <si>
    <t>část ZOV - kanceláře, sklady a ostatní náklady dle specifikace položky</t>
  </si>
  <si>
    <t>zahrnuje objednatelem povolené náklady na pořízení (event. pronájem), provozování, udržování a likvidaci zhotovitelova zařízení</t>
  </si>
  <si>
    <t>11346</t>
  </si>
  <si>
    <t>ODSTRANĚNÍ KRYTU ZPEVNĚNÝCH PLOCH ZE SILNIČ DÍLCŮ (PANELŮ) VČET PODKL</t>
  </si>
  <si>
    <t>část ZOV - zpevnění podkladu zařízení staveniště; silniční panely tl. 220 mm se štěrkovým podsypem tl. 100 mm</t>
  </si>
  <si>
    <t>1: Dle technické zprávy, výkresových příloh projektové dokumentace, TKP staveb státních drah a výkazů materiálu projektu a souhrnných částí dokumentace stavby. 
2: (100m2+60m2)*(0,22+0,1)m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</si>
  <si>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</si>
  <si>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11346B</t>
  </si>
  <si>
    <t>ODSTRANĚNÍ KRYTU ZPEVNĚNÝCH PLOCH ZE SILNIČ DÍLCŮ (PANELŮ) VČET PODKL - DOPRAVA</t>
  </si>
  <si>
    <t>část ZOV - zpevnění podkladu zařízení staveniště; silniční panely tl. 220 mm se štěrkovým podsypem tl. 100 mm - doprava</t>
  </si>
  <si>
    <t>1: Dle technické zprávy, výkresových příloh projektové dokumentace, TKP staveb státních drah a výkazů materiálu projektu a souhrnných částí dokumentace stavby. 
2: ((100m2+60m2)*(0,22+0,1)m)*2,2*30km</t>
  </si>
  <si>
    <t>část ZOV - úprava ZS 2 na rovný podklad</t>
  </si>
  <si>
    <t>1: Dle technické zprávy, výkresových příloh projektové dokumentace, TKP staveb státních drah a výkazů materiálu projektu a souhrnných částí dokumentace stavby. 
2: 167m2*0,5m</t>
  </si>
  <si>
    <t>17120</t>
  </si>
  <si>
    <t>ULOŽENÍ SYPANINY DO NÁSYPŮ A NA SKLÁDKY BEZ ZHUTNĚNÍ</t>
  </si>
  <si>
    <t>část ZOV - viz položka č. 12273</t>
  </si>
  <si>
    <t>položka zahrnuje:- kompletní provedení zemní konstrukce do předepsaného tvaru- ošetření úložiště po celou dobu práce v něm vč. klimatických opatření- ztížení v okolí vedení, konstrukcí a objektů a jejich dočasné zajištění- ztížení provádění ve ztížených podmínkách a stísněných prostorech- ztížené ukládání sypaniny pod vodu- ukládání po vrstvách a po jiných nutných částech (figurách) vč. dosypávek- spouštění a nošení materiálu- úprava, očištění a ochrana podloží a svahů- svahování,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</si>
  <si>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18090</t>
  </si>
  <si>
    <t>VŠEOBECNÉ ÚPRAVY OSTATNÍCH PLOCH</t>
  </si>
  <si>
    <t>část ZOV - úprava plochy po odstranění zařízení staveniště</t>
  </si>
  <si>
    <t>1: Dle technické zprávy, výkresových příloh projektové dokumentace, TKP staveb státních drah a výkazů materiálu projektu a souhrnných částí dokumentace stavby. 
2: 167m2+172m2</t>
  </si>
  <si>
    <t>Všeobecné úpravy musí zahrnovat úpravu území po uskutečnění stavby, tak jak je požadováno v zadávací dokumentaci s výjimkou těch prací, pro které jsou uvedeny samostatné položky.</t>
  </si>
  <si>
    <t>18232R</t>
  </si>
  <si>
    <t>ROZPROSTŘENÍ ZEMINY VHODNÉ K OHUMUSOVÁNÍ V ROVINĚ V TL DO 0,15M VČ. NÁKUPU MATERIÁLU</t>
  </si>
  <si>
    <t>položka zahrnuje:výběr a nákup vhodného materiálu, nutné přemístění zeminy z dočasných skládek vzdálených do 50m, rozprostření ornice v předepsané tloušťce v rovině a ve svahu do 1:5</t>
  </si>
  <si>
    <t>18241</t>
  </si>
  <si>
    <t>ZALOŽENÍ TRÁVNÍKU RUČNÍM VÝSEVEM</t>
  </si>
  <si>
    <t>část ZOV - úprava ploch po odstranění zařízení staveniště</t>
  </si>
  <si>
    <t>Zahrnuje dodání předepsané travní směsi, její výsev na ornici, zalévání, první pokosení, to vše bez ohledu na sklon terénu</t>
  </si>
  <si>
    <t>21461</t>
  </si>
  <si>
    <t>SEPARAČNÍ GEOTEXTILIE</t>
  </si>
  <si>
    <t>část ZOV - separační geotextílie pod vrstvy štěrkodrti v provizorní části zařízení staveniště</t>
  </si>
  <si>
    <t>1: Dle technické zprávy, výkresových příloh projektové dokumentace, TKP staveb státních drah a výkazů materiálu projektu a souhrnných částí dokumentace stavby. 
2: 100m2+60m2</t>
  </si>
  <si>
    <t>56333</t>
  </si>
  <si>
    <t>VOZOVKOVÉ VRSTVY ZE ŠTĚRKODRTI TL. DO 150MM</t>
  </si>
  <si>
    <t>část ZOV - vyspravení stávající plochy po odstranění zařízení staveniště</t>
  </si>
  <si>
    <t>1: Dle technické zprávy, výkresových příloh projektové dokumentace, TKP staveb státních drah a výkazů materiálu projektu a souhrnných částí dokumentace stavby. 
2: 175m2</t>
  </si>
  <si>
    <t>58300</t>
  </si>
  <si>
    <t>KRYT ZE SINIČNÍCH DÍLCŮ (PANELŮ)</t>
  </si>
  <si>
    <t>část ZOV - zpevnění částí ploch zaříení staveniště silničními bet. panely</t>
  </si>
  <si>
    <t>1: Dle technické zprávy, výkresových příloh projektové dokumentace, TKP staveb státních drah a výkazů materiálu projektu a souhrnných částí dokumentace stavby. 
2: (100m2+60m2)*0,22m</t>
  </si>
  <si>
    <t>- dodání dílců v požadované kvalitě, dodání materiálu pro předepsané  lože v tloušťce předepsané dokumentací a pro předepsanou výplň spar- očištění podkladu- uložení dílců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</si>
  <si>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část ZOV - vytěžená zemina</t>
  </si>
  <si>
    <t>1: Dle technické zprávy, výkresových příloh projektové dokumentace, TKP staveb státních drah a výkazů materiálu projektu a souhrnných částí dokumentace stavby. 
2: ((100m2+60m2)*0,1m+50m2*0,5m)*2,0t/m3</t>
  </si>
  <si>
    <t>E.1.2</t>
  </si>
  <si>
    <t>Nástupiště</t>
  </si>
  <si>
    <t xml:space="preserve">  SO 02-16-02</t>
  </si>
  <si>
    <t>SO 02-16-02</t>
  </si>
  <si>
    <t>1: Dle technické zprávy, výkresových příloh projektové dokumentace, TKP staveb státních drah a výkazů materiálu projektu a souhrnných částí dokumentace stavby. 
2: ((52m*2,78m2)+(1,2m*2,4m*0,2m*2)+(1,4m*0,8m*0,2m)*2+(4,7m*3,3m*0,15m)+(0,3m*0,3m*0,8*4ks))*2,0</t>
  </si>
  <si>
    <t>R015140</t>
  </si>
  <si>
    <t>1: Dle technické zprávy, výkresových příloh projektové dokumentace, TKP staveb státních drah a výkazů materiálu projektu a souhrnných částí dokumentace stavby. 
2: 0,149t*52ks+0,132t*52ks+0,510t*52ks+(4,7m*3,3m*0,08m+50m*0,5m*0,25m)*2,2t/m3</t>
  </si>
  <si>
    <t>11318</t>
  </si>
  <si>
    <t>ODSTRANĚNÍ KRYTU ZPEVNĚNÝCH PLOCH Z DLAŽDIC</t>
  </si>
  <si>
    <t>odstranění stávající dlažby před přístřeškem</t>
  </si>
  <si>
    <t>1: Dle technické zprávy, výkresových příloh projektové dokumentace, TKP staveb státních drah a výkazů materiálu projektu a souhrnných částí dokumentace stavby. 
2: 4,7m*3,3m*0,08m</t>
  </si>
  <si>
    <t>11318B</t>
  </si>
  <si>
    <t>ODSTRANĚNÍ KRYTU ZPEVNĚNÝCH PLOCH Z DLAŽDIC - DOPRAVA</t>
  </si>
  <si>
    <t>1: Dle technické zprávy, výkresových příloh projektové dokumentace, TKP staveb státních drah a výkazů materiálu projektu a souhrnných částí dokumentace stavby. 
2: 4,7m*3,3m*0,08m*30km</t>
  </si>
  <si>
    <t>11332</t>
  </si>
  <si>
    <t>ODSTRANĚNÍ PODKLADŮ ZPEVNĚNÝCH PLOCH Z KAMENIVA NESTMELENÉHO</t>
  </si>
  <si>
    <t>odstranění podkladu pod dlažbou před přístřeškem</t>
  </si>
  <si>
    <t>1: Dle technické zprávy, výkresových příloh projektové dokumentace, TKP staveb státních drah a výkazů materiálu projektu a souhrnných částí dokumentace stavby. 
2: 4,7m*3,3m*0,15m</t>
  </si>
  <si>
    <t>11332B</t>
  </si>
  <si>
    <t>ODSTRANĚNÍ PODKLADŮ ZPEVNĚNÝCH PLOCH Z KAMENIVA NESTMELENÉHO - DOPRAVA</t>
  </si>
  <si>
    <t>1: Dle technické zprávy, výkresových příloh projektové dokumentace, TKP staveb státních drah a výkazů materiálu projektu a souhrnných částí dokumentace stavby. 
2: 4,7m*3,3m*0,15m*60km</t>
  </si>
  <si>
    <t>12110</t>
  </si>
  <si>
    <t>SEJMUTÍ ORNICE NEBO LESNÍ PŮDY</t>
  </si>
  <si>
    <t>sejmutí ornice v místě rozšiřované zpevněné plochy</t>
  </si>
  <si>
    <t>1: Dle technické zprávy, výkresových příloh projektové dokumentace, TKP staveb státních drah a výkazů materiálu projektu a souhrnných částí dokumentace stavby. 
2: 3,5m*3,3m*0,15m</t>
  </si>
  <si>
    <t>položka zahrnuje sejmutí ornice bez ohledu na tloušťku vrstvy a její vodorovnou dopravunezahrnuje uložení na trvalou skládku</t>
  </si>
  <si>
    <t>13173</t>
  </si>
  <si>
    <t>HLOUBENÍ JAM ZAPAŽ I NEPAŽ TŘ. I</t>
  </si>
  <si>
    <t>výkop stávajícího nástupiště, pro vytvoření nového nástupiště, výkop pro vsakovací jímku</t>
  </si>
  <si>
    <t>1: Dle technické zprávy, výkresových příloh projektové dokumentace, TKP staveb státních drah a výkazů materiálu projektu a souhrnných částí dokumentace stavby. 
2: 52m*2,78m2+1,5m*1,5m*1,5m</t>
  </si>
  <si>
    <t>13173B</t>
  </si>
  <si>
    <t>HLOUBENÍ JAM ZAPAŽ I NEPAŽ TŘ. I - DOPRAVA</t>
  </si>
  <si>
    <t>viz položka č. 13173</t>
  </si>
  <si>
    <t>1: Dle technické zprávy, výkresových příloh projektové dokumentace, TKP staveb státních drah a výkazů materiálu projektu a souhrnných částí dokumentace stavby. 
2: 147,935m3*60km</t>
  </si>
  <si>
    <t>výkop pro monolitické zídky na koncích nástupiště (pod úrovní výkopu pod stávajícím nástupištěm)</t>
  </si>
  <si>
    <t>1: Dle technické zprávy, výkresových příloh projektové dokumentace, TKP staveb státních drah a výkazů materiálu projektu a souhrnných částí dokumentace stavby. 
2: 1,5m*2,7m*0,3m*2+1,6m*1,0m*0,3m*2</t>
  </si>
  <si>
    <t>13273B</t>
  </si>
  <si>
    <t>HLOUBENÍ RÝH ŠÍŘ DO 2M PAŽ I NEPAŽ TŘ. I - DOPRAVA</t>
  </si>
  <si>
    <t>viz položka č. 13273</t>
  </si>
  <si>
    <t>1: Dle technické zprávy, výkresových příloh projektové dokumentace, TKP staveb státních drah a výkazů materiálu projektu a souhrnných částí dokumentace stavby. 
2: 3,390m3*60km</t>
  </si>
  <si>
    <t>13373</t>
  </si>
  <si>
    <t>HLOUBENÍ ŠACHET ZAPAŽ I NEPAŽ TŘ. I</t>
  </si>
  <si>
    <t>hloubení základů pro patky zábradlí</t>
  </si>
  <si>
    <t>1: Dle technické zprávy, výkresových příloh projektové dokumentace, TKP staveb státních drah a výkazů materiálu projektu a souhrnných částí dokumentace stavby. 
2: (0,3m*0,3m*0,8*4ks)*1,2</t>
  </si>
  <si>
    <t>13373B</t>
  </si>
  <si>
    <t>HLOUBENÍ ŠACHET ZAPAŽ I NEPAŽ TŘ. I - DOPRAVA</t>
  </si>
  <si>
    <t>1: Dle technické zprávy, výkresových příloh projektové dokumentace, TKP staveb státních drah a výkazů materiálu projektu a souhrnných částí dokumentace stavby. 
2: 0,346m3*60km</t>
  </si>
  <si>
    <t>17110</t>
  </si>
  <si>
    <t>ULOŽENÍ SYPANINY DO NÁSYPŮ SE ZHUTNĚNÍM</t>
  </si>
  <si>
    <t>dosypání svahu za nástupištěm</t>
  </si>
  <si>
    <t>1: Dle technické zprávy, výkresových příloh projektové dokumentace, TKP staveb státních drah a výkazů materiálu projektu a souhrnných částí dokumentace stavby. 
2: 50m*0,45m2</t>
  </si>
  <si>
    <t>17411</t>
  </si>
  <si>
    <t>ZÁSYP JAM A RÝH ZEMINOU SE ZHUTNĚNÍM</t>
  </si>
  <si>
    <t>zásyp prefabrikátu a výkopu pro nástupiště</t>
  </si>
  <si>
    <t>1: Dle technické zprávy, výkresových příloh projektové dokumentace, TKP staveb státních drah a výkazů materiálu projektu a souhrnných částí dokumentace stavby. 
2: 50m*1,55m2</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</si>
  <si>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</si>
  <si>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hutnění vrstvy pod nástupištěm a pod zídkama</t>
  </si>
  <si>
    <t>1: Dle technické zprávy, výkresových příloh projektové dokumentace, TKP staveb státních drah a výkazů materiálu projektu a souhrnných částí dokumentace stavby. 
2: 50m*2,5m+1,2m*2,4m*2</t>
  </si>
  <si>
    <t>18220</t>
  </si>
  <si>
    <t>ROZPROSTŘENÍ ORNICE VE SVAHU</t>
  </si>
  <si>
    <t>z vyzískané ornice (+ z SO 02-18-01)</t>
  </si>
  <si>
    <t>1: Dle technické zprávy, výkresových příloh projektové dokumentace, TKP staveb státních drah a výkazů materiálu projektu a souhrnných částí dokumentace stavby. 
2: 1,733m3+2,5m3</t>
  </si>
  <si>
    <t>položka zahrnuje:nutné přemístění ornice z dočasných skládek vzdálených do 50mrozprostření ornice v předepsané tloušťce ve svahu přes 1:5</t>
  </si>
  <si>
    <t>na pásu za obrubníkem a svahu</t>
  </si>
  <si>
    <t>1: Dle technické zprávy, výkresových příloh projektové dokumentace, TKP staveb státních drah a výkazů materiálu projektu a souhrnných částí dokumentace stavby. 
2: 50m*0,5m+50m*0,4m</t>
  </si>
  <si>
    <t>R18230</t>
  </si>
  <si>
    <t>NÁKUP ZEMINY VHODNÉ K OHUMUSOVÁNÍ</t>
  </si>
  <si>
    <t>zemina na pás za obrubníkem a svah</t>
  </si>
  <si>
    <t>1: Dle technické zprávy, výkresových příloh projektové dokumentace, TKP staveb státních drah a výkazů materiálu projektu a souhrnných částí dokumentace stavby. 
2: (50m*0,5m*0,10m)+(50m*0,4m*0,10m)</t>
  </si>
  <si>
    <t>položka zahrnuje:nutné přemístění ornice z dočasných skládek vzdálených do 50mrozprostření ornice v předepsané tloušťce v rovině a ve svahu do 1:5</t>
  </si>
  <si>
    <t>R18231</t>
  </si>
  <si>
    <t>ROZPROSTŘENÍ ZEMINY VHODNÉ K OHUMUSOVÁNÍ V ROVINĚ V TL DO 0,10M</t>
  </si>
  <si>
    <t>na pásu za obrubníkem</t>
  </si>
  <si>
    <t>1: Dle technické zprávy, výkresových příloh projektové dokumentace, TKP staveb státních drah a výkazů materiálu projektu a souhrnných částí dokumentace stavby. 
2: 50m*0,5m</t>
  </si>
  <si>
    <t>výplň vsakovací jímky geotextílií</t>
  </si>
  <si>
    <t>1: Dle technické zprávy, výkresových příloh projektové dokumentace, TKP staveb státních drah a výkazů materiálu projektu a souhrnných částí dokumentace stavby. 
2: (1,5m*1,5m*5)*1,25</t>
  </si>
  <si>
    <t>272313</t>
  </si>
  <si>
    <t>ZÁKLADY Z PROSTÉHO BETONU DO C16/20</t>
  </si>
  <si>
    <t>patky zábradlí u přístupového chodníku</t>
  </si>
  <si>
    <t>1: Dle technické zprávy, výkresových příloh projektové dokumentace, TKP staveb státních drah a výkazů materiálu projektu a souhrnných částí dokumentace stavby. 
2: 0,3m*0,3m*0,8m*4ks</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</si>
  <si>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</si>
  <si>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327325</t>
  </si>
  <si>
    <t>ZDI OPĚRNÉ, ZÁRUBNÍ, NÁBŘEŽNÍ ZE ŽELEZOVÉHO BETONU DO C30/37</t>
  </si>
  <si>
    <t>zídky na konci nástupiště</t>
  </si>
  <si>
    <t>1: Dle technické zprávy, výkresových příloh projektové dokumentace, TKP staveb státních drah a výkazů materiálu projektu a souhrnných částí dokumentace stavby. 
2: 1,277m3+1,861m3</t>
  </si>
  <si>
    <t>327366</t>
  </si>
  <si>
    <t>VÝZTUŽ ZDÍ OPĚRNÝCH, ZÁRUBNÍCH, NÁBŘEŽNÍCH Z KARI SÍTÍ</t>
  </si>
  <si>
    <t>výztuž zídek na konci nástupiště z KARI sítí DN 8mm s oky 100x100 mm</t>
  </si>
  <si>
    <t>1: Dle technické zprávy, výkresových příloh projektové dokumentace, TKP staveb státních drah a výkazů materiálu projektu a souhrnných částí dokumentace stavby. 
2: ((13,24m2+13,76m2)*20kg/m2)/1000</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</si>
  <si>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</si>
  <si>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348175</t>
  </si>
  <si>
    <t>ZÁBRADLÍ Z DÍLCŮ KOVOVÝCH ŽÁROVĚ STŘÍKANÉ KOVEM S NÁTĚREM</t>
  </si>
  <si>
    <t>KG</t>
  </si>
  <si>
    <t>včetně zábradlí podél přístupového chodníku</t>
  </si>
  <si>
    <t>1: Dle technické zprávy, výkresových příloh projektové dokumentace, TKP staveb státních drah a výkazů materiálu projektu a souhrnných částí dokumentace stavby. 
2: 403,489kg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</si>
  <si>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</si>
  <si>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451314</t>
  </si>
  <si>
    <t>PODKLADNÍ A VÝPLŇOVÉ VRSTVY Z PROSTÉHO BETONU C25/30</t>
  </si>
  <si>
    <t>podkladní beton pod nástupištní prefabrikáty</t>
  </si>
  <si>
    <t>1: Dle technické zprávy, výkresových příloh projektové dokumentace, TKP staveb státních drah a výkazů materiálu projektu a souhrnných částí dokumentace stavby. 
2: 50m*1,0m*0,1m</t>
  </si>
  <si>
    <t>45131AR</t>
  </si>
  <si>
    <t>PODKLADNÍ A VÝPLŇOVÉ VRSTVY Z PROSTÉHO SAMOZHUTŇUJÍCÍHO BETONU C20/25 SCC</t>
  </si>
  <si>
    <t>podlití prefabrikátů samozhutňujícím betonem</t>
  </si>
  <si>
    <t>1: Dle technické zprávy, výkresových příloh projektové dokumentace, TKP staveb státních drah a výkazů materiálu projektu a souhrnných částí dokumentace stavby. 
2: 50m*1,0m*0,07m</t>
  </si>
  <si>
    <t>45152</t>
  </si>
  <si>
    <t>PODKLADNÍ A VÝPLŇOVÉ VRSTVY Z KAMENIVA DRCENÉHO</t>
  </si>
  <si>
    <t>vrstva štěrkového lože + štěrkodrti pod dlažbou na nástupišti + před přístřešky  
štěrk fr. 4/8 tl. 40 mm  
ŠD fr. 0/32 mm tl. min. 150 mm   
výplň vsakovací jímky fr. 63/125</t>
  </si>
  <si>
    <t>1: Dle technické zprávy, výkresových příloh projektové dokumentace, TKP staveb státních drah a výkazů materiálu projektu a souhrnných částí dokumentace stavby. 
2: 50m*2,0m*(0,25m+0,04m)+4,7m*3,3m*(0,25m+0,04m)+1,5m*1,5m*1,5m</t>
  </si>
  <si>
    <t>položka zahrnuje dodávku předepsaného kameniva, mimostaveništní a vnitrostaveništní dopravu a jeho uloženínení-li v zadávací dokumentaci uvedeno jinak, jedná se o nakupovaný materiál</t>
  </si>
  <si>
    <t>58250</t>
  </si>
  <si>
    <t>DLÁŽDĚNÉ KRYTY Z BETONOVÝCH DLAŽDIC BEZ LOŽE</t>
  </si>
  <si>
    <t>dlažba na nástupišti o rozměrech 200x200 mm bez sražených hran</t>
  </si>
  <si>
    <t>1: Dle technické zprávy, výkresových příloh projektové dokumentace, TKP staveb státních drah a výkazů materiálu projektu a souhrnných částí dokumentace stavby. 
2: 1,3m*50m+0,4m*0,4m+3,1m*7,4m</t>
  </si>
  <si>
    <t>- dodání dlažebního materiálu v požadované kvalitě, dodání materiálu pro předepsanou výplň spar- očištění podkladu- uložení dlažby dle předepsaného technologického předpisu včetně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</si>
  <si>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nátěr zídek na konci nástupiště</t>
  </si>
  <si>
    <t>1: Dle technické zprávy, výkresových příloh projektové dokumentace, TKP staveb státních drah a výkazů materiálu projektu a souhrnných částí dokumentace stavby. 
2: 2,3*1,5*2+0,3*1,5*2+1,2*0,7+0,3*1,2+0,7*0,3*2+2,05*0,7+0,7*0,3*2+2,05*0,3+3,11*1,5*2+1,5*0,3*2</t>
  </si>
  <si>
    <t>87433</t>
  </si>
  <si>
    <t>POTRUBÍ Z TRUB PLASTOVÝCH ODPADNÍCH DN DO 150MM</t>
  </si>
  <si>
    <t>vyvedení vody z odvodňovacího žlabu do vsakovací jímky</t>
  </si>
  <si>
    <t>1: Dle technické zprávy, výkresových příloh projektové dokumentace, TKP staveb státních drah a výkazů materiálu projektu a souhrnných částí dokumentace stavby. 
2: 3m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</si>
  <si>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vodynezahrnuje zkoušky vodotěsnosti a televizní prohlídku</t>
  </si>
  <si>
    <t>897522</t>
  </si>
  <si>
    <t>VPUSŤ ODVOD ŽLABŮ Z BETON DÍLCŮ SV. ŠÍŘKY DO 150MM</t>
  </si>
  <si>
    <t>čelní vpusť pro napojení potrubí pro vyvedení vody ze žlabu do jímky</t>
  </si>
  <si>
    <t>položka zahrnuje dodávku a osazení předepsaného dílce včetně mříženezahrnuje předepsané podkladní konstrukce</t>
  </si>
  <si>
    <t>917223</t>
  </si>
  <si>
    <t>SILNIČNÍ A CHODNÍKOVÉ OBRUBY Z BETONOVÝCH OBRUBNÍKŮ ŠÍŘ 100MM</t>
  </si>
  <si>
    <t>nástupiště+u přístřešku a RD</t>
  </si>
  <si>
    <t>1: Dle technické zprávy, výkresových příloh projektové dokumentace, TKP staveb státních drah a výkazů materiálu projektu a souhrnných částí dokumentace stavby. 
2: 50m+3,1m+3,2m</t>
  </si>
  <si>
    <t>Položka zahrnuje:dodání a pokládku betonových obrubníků o rozměrech předepsaných zadávací dokumentacíbetonové lože i boční betonovou opěrku.</t>
  </si>
  <si>
    <t>924911</t>
  </si>
  <si>
    <t>NÁSTUPIŠTĚ - VODICÍ LINIE ŠÍŘKY 0,40 M Z DLAŽDIC S PODÉLNÝMI DRÁŽKAMI</t>
  </si>
  <si>
    <t>délka nástupiště+1 m na dořezy u signálního pásu</t>
  </si>
  <si>
    <t>1: Dle technické zprávy, výkresových příloh projektové dokumentace, TKP staveb státních drah a výkazů materiálu projektu a souhrnných částí dokumentace stavby. 
2: 50m+1m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</si>
  <si>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metr délkový.</t>
  </si>
  <si>
    <t>924913R</t>
  </si>
  <si>
    <t>NÁSTUPIŠTĚ - OPTICKÉ ZNAČENÍ NÁTĚREM SAFE STEP ŠÍŘKY 0,15 M, ODSTÍN ŽLUTÁ 6200</t>
  </si>
  <si>
    <t>optické značení nátěrem SAFE STEP</t>
  </si>
  <si>
    <t>1. Položka obsahuje: – příprava a očištění podkladu – dodání a aplikace nátěrové hmoty2. Položka neobsahuje: X3. Způsob měření:Měří se metr délkový.</t>
  </si>
  <si>
    <t>924914</t>
  </si>
  <si>
    <t>NÁSTUPIŠTĚ - SIGNÁLNÍ PÁS Z DLAŽDIC S RELIÉFNÍM POVRCHEM</t>
  </si>
  <si>
    <t>v barvě okolní dlažby nástupiště</t>
  </si>
  <si>
    <t>1: Dle technické zprávy, výkresových příloh projektové dokumentace, TKP staveb státních drah a výkazů materiálu projektu a souhrnných částí dokumentace stavby. 
2: 1,0m*0,8m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</si>
  <si>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plocha v metrech čtverečných.</t>
  </si>
  <si>
    <t>93552</t>
  </si>
  <si>
    <t>ŽLABY Z DÍLCŮ Z BETONU SVĚTLÉ ŠÍŘKY DO 150MM VČETNĚ MŘÍŽÍ</t>
  </si>
  <si>
    <t>liniový odvodňovací žlab před přístřeškem a RD</t>
  </si>
  <si>
    <t>1: Dle technické zprávy, výkresových příloh projektové dokumentace, TKP staveb státních drah a výkazů materiálu projektu a souhrnných částí dokumentace stavby. 
2: 8m</t>
  </si>
  <si>
    <t>položka zahrnuje:-dodávku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</si>
  <si>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93751</t>
  </si>
  <si>
    <t>MOBILIÁŘ - KOVOVÉ LAVIČKY</t>
  </si>
  <si>
    <t>typ lavičky A2 dle pokynu SŽDC PO-20/2019-GŘ</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</si>
  <si>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</si>
  <si>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965521</t>
  </si>
  <si>
    <t>ROZEBRÁNÍ NÁSTUPIŠTĚ TYPU SUDOP</t>
  </si>
  <si>
    <t>1: Dle technické zprávy, výkresových příloh projektové dokumentace, TKP staveb státních drah a výkazů materiálu projektu a souhrnných částí dokumentace stavby. 
2: 52m</t>
  </si>
  <si>
    <t>1. Položka obsahuje: – rozebrání nástupiště do součástí včetně hrubého očištění – naložení vybouraného materiálu na dopravní prostředek – příplatky za ztížené podmínky při práci v kolejišti, např. za překážky na straně koleje apod.2. Položka neobsahuje: – rozebrání krytu a podkladních vrstev zpevněných ploch vyjma nástupištních konzolových desek – zemní práce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</si>
  <si>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965522</t>
  </si>
  <si>
    <t>ROZEBRÁNÍ NÁSTUPIŠTĚ TYPU SUDOP - ODVOZ (NA LIKVIDACI ODPADŮ NEBO JINÉ URČENÉ MÍSTO)</t>
  </si>
  <si>
    <t>1: Dle technické zprávy, výkresových příloh projektové dokumentace, TKP staveb státních drah a výkazů materiálu projektu a souhrnných částí dokumentace stavby. 
2: (0,510t*52ks+0,132*52ks+0,149t*52ks)*30km</t>
  </si>
  <si>
    <t>vybourání základu pod nástupištěm</t>
  </si>
  <si>
    <t>1: Dle technické zprávy, výkresových příloh projektové dokumentace, TKP staveb státních drah a výkazů materiálu projektu a souhrnných částí dokumentace stavby. 
2: 52m*0,5m*0,25m</t>
  </si>
  <si>
    <t>1: Dle technické zprávy, výkresových příloh projektové dokumentace, TKP staveb státních drah a výkazů materiálu projektu a souhrnných částí dokumentace stavby. 
2: 52m*0,5m*0,25m*30km</t>
  </si>
  <si>
    <t>R924415</t>
  </si>
  <si>
    <t>NÁSTUPIŠTĚ L SE ZALOMENÝMI KONZOLOVÝMI DESKAMI</t>
  </si>
  <si>
    <t>konstrukce nástupiště s prefabirkátem tvaru L a zalomenou konzolovou deskou</t>
  </si>
  <si>
    <t>1. Položka obsahuje: – dodávku veškerých prvků a částí daného typu nástupiště  – zřízení nástupiště typu L s konzolovou lomenou deskou na požadovanou osovou vzdálenost kolejí i výšku nástupní hrany nad TK – slepá zakončení nástupiště – příplatky za ztížené podmínky při práci v kolejišti, např. za překážky na straně koleje ap. - rektifikaci do projektoavné polohy, včetně podlití a zalití samozhutňovacím betonem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</si>
  <si>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R93723</t>
  </si>
  <si>
    <t>MOBILIÁŘ - KOŠE NA ODPADKY Z BETONOVÝCH DÍLCŮ - ÚPRAVA</t>
  </si>
  <si>
    <t>přesun stávajícího odpadkového koše z nástupiště a zpět na nástupiště</t>
  </si>
  <si>
    <t>Položka zahrnuje:  
- přesunutí stávajícího betonového odpadkového koše na plochu zařízení staveniště  
- očištění stávajícího odpadkového koše  
- po dokončení prací na dlažbě a obrubnících, přesunutí zpět do prostoru vyznačeného v dokumentaci</t>
  </si>
  <si>
    <t>R93753</t>
  </si>
  <si>
    <t>MOBILIÁŘ - NÁDOBA NA POSYP - ÚPRAVA</t>
  </si>
  <si>
    <t>přesun stávající nádoby na posyp mimo nástupiště a zpět na nástupiště</t>
  </si>
  <si>
    <t>Položka zahrnuje:  
- přesunutí stávající nádoby na posyp na plochu zařízení staveniště  
- očištění stávající nádoby na posyp  
- po dokončení prací na dlažbě a obrubnících, přesunutí zpět do prostoru vyznačeného v dokumentaci</t>
  </si>
  <si>
    <t>E.1.4</t>
  </si>
  <si>
    <t>Mosty, propustky, zdi</t>
  </si>
  <si>
    <t xml:space="preserve">  SO 01-19-01</t>
  </si>
  <si>
    <t>Úprava žel. svršku na mostě v km 36.454</t>
  </si>
  <si>
    <t>SO 01-19-01</t>
  </si>
  <si>
    <t>Vypracování VD pro pojistné úhelníky.</t>
  </si>
  <si>
    <t>R015250</t>
  </si>
  <si>
    <t>1: Dle technické zprávy, výkresových příloh projektové dokumentace, TKP staveb státních drah a výkazů materiálu projektu a souhrnných částí dokumentace stavby. 
2: 31ks*2ks*(0.11kg/1000)</t>
  </si>
  <si>
    <t>R015260</t>
  </si>
  <si>
    <t>1: Dle technické zprávy, výkresových příloh projektové dokumentace, TKP staveb státních drah a výkazů materiálu projektu a souhrnných částí dokumentace stavby. 
2: 31ks*2ks*(0.182kg/1000)</t>
  </si>
  <si>
    <t>R015520</t>
  </si>
  <si>
    <t>Stávající mostnice a pozednice. Vč. klínových podložek, vč. podložek pod stávajícími hlavovými a středovými plechy.</t>
  </si>
  <si>
    <t>1: Dle technické zprávy, výkresových příloh projektové dokumentace, TKP staveb státních drah a výkazů materiálu projektu a souhrnných částí dokumentace stavby. 
2: 0,71t/m3*0,15m3*31ks</t>
  </si>
  <si>
    <t>45734</t>
  </si>
  <si>
    <t>VYROVNÁVACÍ A SPÁD BETON ZVLÁŠTNÍ (PLASTBETON)</t>
  </si>
  <si>
    <t>Podlití pozednic P1, P2 polymermaltou s elektroizolačními vlastnostmi dle SŽDC ČD SR 5/7 (S). Dle MVL 312.</t>
  </si>
  <si>
    <t>1: Dle technické zprávy, výkresových příloh projektové dokumentace, TKP staveb státních drah a výkazů materiálu projektu a souhrnných částí dokumentace stavby. 
2: 0.0125m3*4ks</t>
  </si>
  <si>
    <t>položka zahrnuje:- dodání zvláštního betonu (plastbetonu) předepsané kvality a jeho rozprostření v předepsané tloušťce a v předepsaném tvaru</t>
  </si>
  <si>
    <t>5284D2</t>
  </si>
  <si>
    <t>KOLEJ 49 E1, ZVLÁŠTNÍ (ATYPICKÉ) ROZDĚLENÍ, BEZSTYKOVÁ, MOSTNICE. DŘ., UP. PRUŽNÉ</t>
  </si>
  <si>
    <t>Nová kolej na mostním objektu, rozchod rozšířený o 12 mm. Vč. mostnicových šroubů, klínových podložek, mostnic ve vějířích (vč. jejich opracování na stavbě) a pozednic.  
 Vč. svěrek dle požadavků SO 01-17-01. Upevnění typ KS dle SŽDC S3 díl VI. Zřízení mostnic v souladu s TNŽ 73 6261.  
 Mosnice 29 ks, pozednice 2 ks.  
(viz příloha 5)</t>
  </si>
  <si>
    <t>1: Dle technické zprávy, výkresových příloh projektové dokumentace, TKP staveb státních drah a výkazů materiálu projektu a souhrnných částí dokumentace stavby. 
2: 19m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</si>
  <si>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</si>
  <si>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R549420</t>
  </si>
  <si>
    <t>POJISTNÉ ÚHELNÍKY V KOLEJÍCH NA MOSTECH</t>
  </si>
  <si>
    <t>Profil L140/14 v předpolích mostního objektu, profil L160/14 na mostním objektu. Včetně spojovacích prostředků (v předpolích navařovací svorníky M20 vč. matic a podložek M20, na mostním objektu vrtule R1 v počtu 4 ks na 1 mostnici resp. pozednici) a ocelových vyrovnávacích podložek v předpolích mostu. Včetně případných oprav PKO po upevnění PÚ na Y-pražce.  
Vč. provedení PKO (vč. protokolu PKO dle ČSN EN 12944-7; vrchní odstín DB 601):  
- pojistné úhelníky: ONS 23  
- ocelové podložky pod PÚ: zinkování ponorem  
(viz příloha 5)</t>
  </si>
  <si>
    <t>1: Dle technické zprávy, výkresových příloh projektové dokumentace, TKP staveb státních drah a výkazů materiálu projektu a souhrnných částí dokumentace stavby. 
2: (4.65+6.8+4.65+5.84)+(9.8+10.3+7.81+7.4)+(6.42+6.15+4.7+4.7)</t>
  </si>
  <si>
    <t>1. Položka obsahuje: – úpravu plochy mezi kolejnicemi včetně případných zásahů do stávajících konstrukcí – dodávku a montáž pojistných úhelníků – ochranný nátěr – příplatky za ztížené podmínky při práci v koleji, např. překážky po stranách koleje, práci v tunelu apod.2. Položka neobsahuje: X3. Způsob měření:Měří se metr délkový.</t>
  </si>
  <si>
    <t>74C967</t>
  </si>
  <si>
    <t>VÝSTRAŽNÁ TABULKA NA STOŽÁRU TV NEBO KONSTRUKCI</t>
  </si>
  <si>
    <t>Osazení výstražné tabulky dle ČSN ISO 3864 na mostní konstrukci.</t>
  </si>
  <si>
    <t>1: Dle technické zprávy, výkresových příloh projektové dokumentace, TKP staveb státních drah a výkazů materiálu projektu a souhrnných částí dokumentace stavby. 
2: 4ks</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</si>
  <si>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měření:Udává se počet kusů kompletní konstrukce nebo práce.</t>
  </si>
  <si>
    <t>78311</t>
  </si>
  <si>
    <t>PROTIKOROZ OCHRANA OCEL KONSTR NÁTĚREM JEDNOVRST</t>
  </si>
  <si>
    <t>Natření horních pásnic hlavních nosníků v oblasti uložení nových mostnic.  
Vč. příslušného očištění podkladu (stávající PKO HP HN nesmí být narušena - obnova PKO v r. 2009).</t>
  </si>
  <si>
    <t>1: Dle technické zprávy, výkresových příloh projektové dokumentace, TKP staveb státních drah a výkazů materiálu projektu a souhrnných částí dokumentace stavby. 
2: (0.26m*0.26m*29ks+0.24m*0.26m*29ks)*1.10</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</si>
  <si>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</si>
  <si>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93650</t>
  </si>
  <si>
    <t>DROBNÉ DOPLŇK KONSTR KOVOVÉ</t>
  </si>
  <si>
    <t>Nové prvky z oceli pevn. třídy S235: hlavové podlahy vlevo a vpravo vč. podporujících profilů, středové podlahy vč. podporujících profilů, atypické podložky pod podkladnice (oblast vějířů a na pozednicích).  
Vč.broušení výstupků na hlavových plechách v místě uložení pásků (styk hlavových plechů).  
 Vč. veškerých úprav (zaříznutí, zabroušení) podkladnic S 4M, které budou navařeny na atypické podložky.   
Vč. provedení PKO (vč. protokolu PKO dle ČSN EN 12944-7; vrchní odstín DB 601):  
- podporující profily: zinkování ponorem, dle předpisu SŽDC S5/4  
- hlavové a středové podlahy: ŽSP+ONS 02 dle předpisu SŽDC S5/4</t>
  </si>
  <si>
    <t>1: Dle technické zprávy, výkresových příloh projektové dokumentace, TKP staveb státních drah a výkazů materiálu projektu a souhrnných částí dokumentace stavby. 
2: 740kg+865kg+115kg</t>
  </si>
  <si>
    <t>- dílenská dokumentace, včetně technologického předpisu spojování,- dodání  materiálu  v požadované kvalitě a výroba konstrukce i dílenská (včetně  pomůcek,  přípravků a prostředků pro výrobu) bez ohledu na náročnost a její hmotnost, dílenská montáž,-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jakákoliv doprava a manipulace dílců  a  montážních  sestav,  včetně  dopravy konstrukce z výrobny na stavbu,- montáž konstrukce na staveništi, včetně montážních prostředků a pomůcek a zednických výpomocí,- montážní dokumentace včetně technologického předpisu montáže,- výplň, těsnění a tmelení spar a spojů,- čištění konstrukce a odstranění všech vrubů (vrypy, otlačeniny a pod.),- veškeré druhy opracování povrchů, včetně úprav pod nátěry a pod izolaci,- veškeré druhy dílenských základů a základních nátěrů a povlaků,- všechny druhy ocelového kotvení,- dílenskou přejímku a montážní prohlídku, včetně požadovaných dokladů,- zřízení kotevních otvorů nebo jam, nejsou-li částí jiné konstrukce, jejich úpravy, očištění a ošetření,- osazení kotvení nebo přímo částí konstrukce do podpůrné konstrukce nebo do zeminy,- výplň kotevních otvorů  (příp.  podlití  patních  desek)  maltou,  betonem  nebo  jinou speciální hmotou, vyplnění jam zeminou,- ošetření kotevní oblasti proti vzniku trhlin, vlivu povětrnosti a pod.,- osazení nivelačních značek, včetně jejich zaměření, označení znakem výrobce a vyznačení letopočtu.Dokumentace pro zadání stavby může dále předepsat že cena položky ještě obsahuje například:- veškeré druhy protikorozní ochrany a nátěry konstrukcí,- žárové zinkování ponorem nebo žárové stříkání (metalizace) kovem,- zvláštní spojovací prostředky, rozebíratelnost konstrukce,- osazení měřících zařízení a úpravy pro ně- ochranná opatření před účinky bludných proudů- ochranu před přepětím.</t>
  </si>
  <si>
    <t>93842</t>
  </si>
  <si>
    <t>OČIŠTĚNÍ ZDIVA OD VEGETACE</t>
  </si>
  <si>
    <t>Očištění úložných prahů spodní stavby od nečistot.</t>
  </si>
  <si>
    <t>1: Dle technické zprávy, výkresových příloh projektové dokumentace, TKP staveb státních drah a výkazů materiálu projektu a souhrnných částí dokumentace stavby. 
2: 5m*0,9m*2ks</t>
  </si>
  <si>
    <t>položka zahrnuje očištění předepsaným způsobem včetně odklizení vzniklého odpadu</t>
  </si>
  <si>
    <t>938651</t>
  </si>
  <si>
    <t>OČIŠTĚNÍ OCEL KONSTR OTRYSKÁNÍM NA SUCHO VZDUCHEM</t>
  </si>
  <si>
    <t>Očištění ocelové konstrukce mostu od nečistot.</t>
  </si>
  <si>
    <t>1: Dle technické zprávy, výkresových příloh projektové dokumentace, TKP staveb státních drah a výkazů materiálu projektu a souhrnných částí dokumentace stavby. 
2: 2,2m*18,5m</t>
  </si>
  <si>
    <t>Dmtž koleje vč. přídržné kolejnice.</t>
  </si>
  <si>
    <t>Přídržná kolejnice + mostnice (vč. klínových podložek) + podkladnice + svěrky + vrtule + šrouby + pryž.podložky + PE podložky</t>
  </si>
  <si>
    <t>1: Dle technické zprávy, výkresových příloh projektové dokumentace, TKP staveb státních drah a výkazů materiálu projektu a souhrnných částí dokumentace stavby. 
2: (19m*0.049t/m*60km)+(0.16t*31ks*70km)+(6.77kg/1000*31ks*2ks*60km)+(0.66kg/1000*4ks*31ks*60km)+(0.60kg/1000*8ks*31ks*60km)+(0.50kg/1000*4ks*31ks*60km)+(0.182kg/1000*2ks*31ks*60km)+(0.11kg/1000*2ks*31ks*30km)</t>
  </si>
  <si>
    <t>96718A</t>
  </si>
  <si>
    <t>VYBOURÁNÍ ČÁSTÍ KONSTRUKCÍ KOVOVÝCH - BEZ DOPRAVY</t>
  </si>
  <si>
    <t>Stávající hlavové a středové plechy.</t>
  </si>
  <si>
    <t>1: Dle technické zprávy, výkresových příloh projektové dokumentace, TKP staveb státních drah a výkazů materiálu projektu a souhrnných částí dokumentace stavby. 
2: 1.35t</t>
  </si>
  <si>
    <t>položka zahrnuje:- veškerou manipulaci s vybouranou sutí a hmotami, kromě vodorovné dopravy, včetně uložení na skládku. -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</si>
  <si>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96718B</t>
  </si>
  <si>
    <t>VYBOURÁNÍ ČÁSTÍ KONSTRUKCÍ KOVOVÝCH - DOPRAVA</t>
  </si>
  <si>
    <t>1: Dle technické zprávy, výkresových příloh projektové dokumentace, TKP staveb státních drah a výkazů materiálu projektu a souhrnných částí dokumentace stavby. 
2: 1.35t*60km</t>
  </si>
  <si>
    <t>R93873</t>
  </si>
  <si>
    <t>OŠETŘENÍ DŘEV KONSTR CHEMICKÝM POSTŘIKEM (NÁTĚREM)</t>
  </si>
  <si>
    <t>Ošetření dřevěných ploch mostnic a pozednic v případě úpravy řezáním na stavbě vhodným, Správou železnic schváleným fungicidním nátěrem. Dtto pro ošetření horního povrchu mostnic a pozednic v místě atypických podkladnic.</t>
  </si>
  <si>
    <t>polymer</t>
  </si>
  <si>
    <t>E.1.8</t>
  </si>
  <si>
    <t>Pozemní komunikace</t>
  </si>
  <si>
    <t xml:space="preserve">  SO 02-18-01</t>
  </si>
  <si>
    <t>Přístupový chodník na nástupiště</t>
  </si>
  <si>
    <t>SO 02-18-01</t>
  </si>
  <si>
    <t>1: Dle technické zprávy, výkresových příloh projektové dokumentace, TKP staveb státních drah a výkazů materiálu projektu a souhrnných částí dokumentace stavby. 
2: (0,5m*0,5m*1,0m*4+(7,186m+4,0m)*2,2m*(0,15+0,04+0,06)m)*2,0t/m3</t>
  </si>
  <si>
    <t>1: Dle technické zprávy, výkresových příloh projektové dokumentace, TKP staveb státních drah a výkazů materiálu projektu a souhrnných částí dokumentace stavby. 
2: (2,5m*3,6m*(0,15m+0,04m+0,06m))*2,2t/m3</t>
  </si>
  <si>
    <t>sejmutí ornice v místě přístupového chodníku, mimo bouranou technologickou budovu</t>
  </si>
  <si>
    <t>1: Dle technické zprávy, výkresových příloh projektové dokumentace, TKP staveb státních drah a výkazů materiálu projektu a souhrnných částí dokumentace stavby. 
2: (34,035m2-10m2)*0,15m</t>
  </si>
  <si>
    <t>122738</t>
  </si>
  <si>
    <t>ODKOPÁVKY A PROKOPÁVKY OBECNÉ TŘ. I, ODVOZ DO 20KM</t>
  </si>
  <si>
    <t>odkop u stávající vodoměrné šachty  + výkop pro zřízení konstrukní vrstvy pod přístupovým chodníkem</t>
  </si>
  <si>
    <t>1: Dle technické zprávy, výkresových příloh projektové dokumentace, TKP staveb státních drah a výkazů materiálu projektu a souhrnných částí dokumentace stavby. 
2: 0,5m*0,5m*1,0m*4+(7,186m+4,0m)*2,2m*(0,15+0,04+0,06)m</t>
  </si>
  <si>
    <t>dosypání svahu podél přístupu</t>
  </si>
  <si>
    <t>1: Dle technické zprávy, výkresových příloh projektové dokumentace, TKP staveb státních drah a výkazů materiálu projektu a souhrnných částí dokumentace stavby. 
2: (7,186+4,020)m*0,45m2</t>
  </si>
  <si>
    <t>17511</t>
  </si>
  <si>
    <t>OBSYP POTRUBÍ A OBJEKTŮ SE ZHUTNĚNÍM</t>
  </si>
  <si>
    <t>zpětný zásyp kolem vodorměrné šachty</t>
  </si>
  <si>
    <t>1: Dle technické zprávy, výkresových příloh projektové dokumentace, TKP staveb státních drah a výkazů materiálu projektu a souhrnných částí dokumentace stavby. 
2: 0,5m*0,5m*1,0m*4</t>
  </si>
  <si>
    <t>hutnění vrstvy pod přístupovým chodníkem</t>
  </si>
  <si>
    <t>1: Dle technické zprávy, výkresových příloh projektové dokumentace, TKP staveb státních drah a výkazů materiálu projektu a souhrnných částí dokumentace stavby. 
2: (7,186m+4,0m)*2,2m</t>
  </si>
  <si>
    <t>z vyzískané ornice</t>
  </si>
  <si>
    <t>1: Dle technické zprávy, výkresových příloh projektové dokumentace, TKP staveb státních drah a výkazů materiálu projektu a souhrnných částí dokumentace stavby. 
2: (7,186m+4,020m)*0,4m*0,1m</t>
  </si>
  <si>
    <t>18230</t>
  </si>
  <si>
    <t>ROZPROSTŘENÍ ORNICE V ROVINĚ</t>
  </si>
  <si>
    <t>1: Dle technické zprávy, výkresových příloh projektové dokumentace, TKP staveb státních drah a výkazů materiálu projektu a souhrnných částí dokumentace stavby. 
2: (7,186m+4,020m)*0,5m*0,10m</t>
  </si>
  <si>
    <t>1: Dle technické zprávy, výkresových příloh projektové dokumentace, TKP staveb státních drah a výkazů materiálu projektu a souhrnných částí dokumentace stavby. 
2: (7,186m+4,020m)*(0,5+0,4)m</t>
  </si>
  <si>
    <t>podkladní vrstvy pod dlažbu přístupového chodníku  
štěrk fr. 4/8 mm (lože) tl. 40 mm  
štěrkodrť fr. 0/32 mm tl. 150 mm</t>
  </si>
  <si>
    <t>1: Dle technické zprávy, výkresových příloh projektové dokumentace, TKP staveb státních drah a výkazů materiálu projektu a souhrnných částí dokumentace stavby. 
2: 7,186m*2,2m*(0,04m+0,15m)+0,5*4,0m*4,02m*(0,04m*0,15m)</t>
  </si>
  <si>
    <t>dlažba přístupového chodníku</t>
  </si>
  <si>
    <t>1: Dle technické zprávy, výkresových příloh projektové dokumentace, TKP staveb státních drah a výkazů materiálu projektu a souhrnných částí dokumentace stavby. 
2: 7,186m*2,0m+4,0m*4,020m*0,5</t>
  </si>
  <si>
    <t>89446R</t>
  </si>
  <si>
    <t>ÚPRAVA ŠACHTY VODOVODU ZE ŽELEZOBET VČET VÝZTUŽE</t>
  </si>
  <si>
    <t>přizvednutí vodoměrné šachty do výšky nového nástupiště</t>
  </si>
  <si>
    <t>položka zahrnuje:  
- demontáž stávajícího poklopu  
- ubourání části stáívající šachty  
- dodání a montáž bednění  požadovaných  konstr. (i ztracené) s úpravou  dle požadované  kvality povrchu betonu, včetně odbedňovacích a odskružovacích prostředků  
- dodání čerstvého betonu (betonové směsi) požadované kvality, jeho uložení do požadovaného tvaru při jakékoliv hustotě výztuže, konzistenci čerstvého betonu a způsobu hutnění, ošetřování a ochranu betonu  
- zhotovení nepropustného, mrazuvzdroného betonu a betonu požadované trvanlivosti a vlastností  
- užití potřebných přísad a technologií výroby betonu  
- zřízení pracovních a dilatačních spar, včetně potřebných úprav, výplně, vložek, opracování, očištění a ošetření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zřízení spojovací vrstvy mezi starým a novým betonem  
- úpravy pro osazení zařízení ochrany konstrukce proti vlivu bludných proudů  
- zřízení plochy pro osazení poklopu, včetně materiálu a všech souvisejících prací  
- nový poklop s rámem, včetně osazení a pomocných prací  
- doplnění stupadel (žebříku) a stropu z dílců apod.</t>
  </si>
  <si>
    <t>1: Dle technické zprávy, výkresových příloh projektové dokumentace, TKP staveb státních drah a výkazů materiálu projektu a souhrnných částí dokumentace stavby. 
2: 7,021m+7,186m+4,020m</t>
  </si>
  <si>
    <t>vybourání části základu pod technologickou budovou</t>
  </si>
  <si>
    <t>1: Dle technické zprávy, výkresových příloh projektové dokumentace, TKP staveb státních drah a výkazů materiálu projektu a souhrnných částí dokumentace stavby. 
2: 2,5m*3,6m*(0,15m+0,04m+0,06m)</t>
  </si>
  <si>
    <t>1: Dle technické zprávy, výkresových příloh projektové dokumentace, TKP staveb státních drah a výkazů materiálu projektu a souhrnných částí dokumentace stavby. 
2: 2,5m*3,6m*(0,15m+0,04m+0,06m)*30km</t>
  </si>
  <si>
    <t>E.2</t>
  </si>
  <si>
    <t>Pozemní stavební objekty</t>
  </si>
  <si>
    <t xml:space="preserve">  SO 02-15-02</t>
  </si>
  <si>
    <t>Orientační systém</t>
  </si>
  <si>
    <t>SO 02-15-02</t>
  </si>
  <si>
    <t>1: Dle technické zprávy, výkresových příloh projektové dokumentace, TKP staveb státních drah a výkazů materiálu projektu a souhrnných částí dokumentace stavby. 
2: 1,25</t>
  </si>
  <si>
    <t>1: Dle technické zprávy, výkresových příloh projektové dokumentace, TKP staveb státních drah a výkazů materiálu projektu a souhrnných částí dokumentace stavby. 
2: 0,6m*0,6m*1,2m*6ks*2,0t/m3</t>
  </si>
  <si>
    <t>výkop pro základové patky sloupků</t>
  </si>
  <si>
    <t>1: Dle technické zprávy, výkresových příloh projektové dokumentace, TKP staveb státních drah a výkazů materiálu projektu a souhrnných částí dokumentace stavby. 
2: 0,6m*0,6m*1,2m*6ks</t>
  </si>
  <si>
    <t>1: Dle technické zprávy, výkresových příloh projektové dokumentace, TKP staveb státních drah a výkazů materiálu projektu a souhrnných částí dokumentace stavby. 
2: 0,6m*0,6m*1,2m*6ks*60km</t>
  </si>
  <si>
    <t>923711R</t>
  </si>
  <si>
    <t>TABULE VELIKOSTI 2500X600 MM "NÁZEV STANICE" (NA OCELOVÝCH SLOUPCÍCH)</t>
  </si>
  <si>
    <t>1ks sdružená na společných sloupcích se směry za nástupištěm  
2ks na samostatných sloupcích</t>
  </si>
  <si>
    <t>923721R01</t>
  </si>
  <si>
    <t>TABULE VELIKOSTI 240X240 MM "PRŮCHOD PRO PĚŠÍ ZAKÁZÁN!" (NA OCELOVÉM SLOUPKU)</t>
  </si>
  <si>
    <t>na sloupku společně s návěstí "konec nástupiště" blíže k přejezdu</t>
  </si>
  <si>
    <t>923721R02</t>
  </si>
  <si>
    <t>TABULE VELIKOSTI 240X240 MM "KOUŘENÍ ZAKÁZÁNO"</t>
  </si>
  <si>
    <t>2x na sloupu VO, 1x na stěně přístřešku</t>
  </si>
  <si>
    <t>923731R</t>
  </si>
  <si>
    <t>TABULE VELIKOSTI 1700X370 MM "OZNAČENÍ SMĚRŮ" (NA OCELOVÝCH SLOUPCÍCH)</t>
  </si>
  <si>
    <t>na společných sloupcích s tabulí s názvem zastávka za nástupištěm</t>
  </si>
  <si>
    <t>96616</t>
  </si>
  <si>
    <t>BOURÁNÍ KONSTRUKCÍ ZE ŽELEZOBETONU</t>
  </si>
  <si>
    <t>stávající patky orientačního systému</t>
  </si>
  <si>
    <t>1: Dle technické zprávy, výkresových příloh projektové dokumentace, TKP staveb státních drah a výkazů materiálu projektu a souhrnných částí dokumentace stavby. 
2: 0,5m3</t>
  </si>
  <si>
    <t>96616B</t>
  </si>
  <si>
    <t>BOURÁNÍ KONSTRUKCÍ ZE ŽELEZOBETONU - DOPRAVA</t>
  </si>
  <si>
    <t>1: Dle technické zprávy, výkresových příloh projektové dokumentace, TKP staveb státních drah a výkazů materiálu projektu a souhrnných částí dokumentace stavby. 
2: 0,5m3*2,5*30km</t>
  </si>
  <si>
    <t>E.3.6</t>
  </si>
  <si>
    <t>Rozvodny vn, nn, osvětlení a dálkové ovládání odpojovačů</t>
  </si>
  <si>
    <t xml:space="preserve">  SO 02-06-01</t>
  </si>
  <si>
    <t>Venkovní osvětlení</t>
  </si>
  <si>
    <t>SO 02-06-01</t>
  </si>
  <si>
    <t>02952</t>
  </si>
  <si>
    <t>OSTATNÍ POŽADAVKY - REVIZNÍ ZPRÁVY</t>
  </si>
  <si>
    <t>1: Dle technické zprávy, výkresových příloh projektové dokumentace, TKP staveb státních drah a výkazů materiálu projektu a souhrnných částí dokumentace stavby. 
2: 28.875t</t>
  </si>
  <si>
    <t>Zemní práce</t>
  </si>
  <si>
    <t>1: Dle technické zprávy, výkresových příloh projektové dokumentace, TKP staveb státních drah a výkazů materiálu projektu a souhrnných částí dokumentace stavby. 
2: 65m*0.5m*0.8m</t>
  </si>
  <si>
    <t>1: Dle technické zprávy, výkresových příloh projektové dokumentace, TKP staveb státních drah a výkazů materiálu projektu a souhrnných částí dokumentace stavby. 
2: 65m*0.5m*0.8m*60km</t>
  </si>
  <si>
    <t>i</t>
  </si>
  <si>
    <t>1: Dle technické zprávy, výkresových příloh projektové dokumentace, TKP staveb státních drah a výkazů materiálu projektu a souhrnných částí dokumentace stavby. 
2: 65.000m</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</si>
  <si>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</si>
  <si>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</si>
  <si>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2: 10ks</t>
  </si>
  <si>
    <t>1. Položka obsahuje: – pomocné mechanismy2. Položka neobsahuje: X3. Způsob měření:Měří se plocha v metrech čtverečných.</t>
  </si>
  <si>
    <t>702211</t>
  </si>
  <si>
    <t>KABELOVÁ CHRÁNIČKA ZEMNÍ DN DO 100 MM</t>
  </si>
  <si>
    <t>1: Dle technické zprávy, výkresových příloh projektové dokumentace, TKP staveb státních drah a výkazů materiálu projektu a souhrnných částí dokumentace stavby. 
2: 88ks</t>
  </si>
  <si>
    <t>702311</t>
  </si>
  <si>
    <t>ZAKRYTÍ KABELŮ VÝSTRAŽNOU FÓLIÍ ŠÍŘKY DO 20 CM</t>
  </si>
  <si>
    <t>1. Položka obsahuje: – kompletní montáž, návrh, rozměření, upevnění, začištění, sváření, vrtání, řezání, spojování a pod.  – veškerý spojovací a montážní materiál</t>
  </si>
  <si>
    <t>702312</t>
  </si>
  <si>
    <t>ZAKRYTÍ KABELŮ VÝSTRAŽNOU FÓLIÍ ŠÍŘKY PŘES 20 DO 40 CM</t>
  </si>
  <si>
    <t>1: Dle technické zprávy, výkresových příloh projektové dokumentace, TKP staveb státních drah a výkazů materiálu projektu a souhrnných částí dokumentace stavby. 
2: 65m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</si>
  <si>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</si>
  <si>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741563</t>
  </si>
  <si>
    <t>SVÍTIDLO ZÁŘIVKOVÉ ANTIVANDAL (IP 44) TŘÍDA II, VČETNĚ ZDROJE PŘES 100 DO 150 W</t>
  </si>
  <si>
    <t>1. Položka obsahuje: – kompletní svítidlo vč. zdroje a příslušenství2. Položka neobsahuje: X3. Způsob měření:Udává se počet kusů kompletní konstrukce nebo práce.</t>
  </si>
  <si>
    <t>741573</t>
  </si>
  <si>
    <t>SVÍTIDLO LED ANTIVANDAL (IP 44) TŘÍDA II, OD 26 DO 45 W</t>
  </si>
  <si>
    <t>741724</t>
  </si>
  <si>
    <t>ČIDLO POHYBOVÉ S VELKÝM DOSAHEM</t>
  </si>
  <si>
    <t>1. Položka obsahuje: – zapojení a nastavení přístroje2. Položka neobsahuje: X3. Způsob měření:Udává se počet kusů kompletní konstrukce nebo práce.</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</si>
  <si>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</si>
  <si>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</si>
  <si>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</si>
  <si>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741C02</t>
  </si>
  <si>
    <t>UZEMŇOVACÍ SVORKA</t>
  </si>
  <si>
    <t>1. Položka obsahuje: – veškeré příslušenství2. Položka neobsahuje: X3. Způsob měření:Udává se počet kusů kompletní konstrukce nebo práce.</t>
  </si>
  <si>
    <t>742G11</t>
  </si>
  <si>
    <t>KABEL NN DVOU- A TŘÍŽÍLOVÝ CU S PLASTOVOU IZOLACÍ DO 2,5 MM2</t>
  </si>
  <si>
    <t>1: Dle technické zprávy, výkresových příloh projektové dokumentace, TKP staveb státních drah a výkazů materiálu projektu a souhrnných částí dokumentace stavby. 
2: 30ks</t>
  </si>
  <si>
    <t>1. Položka obsahuje: – manipulace a uložení kabelu (do země, chráničky, kanálu, na rošty, na TV a pod.)2. Položka neobsahuje: – příchytky, spojky, koncovky, chráničky apod.3. Způsob měření:Měří se metr délkový.</t>
  </si>
  <si>
    <t>742G12</t>
  </si>
  <si>
    <t>KABEL NN DVOU- A TŘÍŽÍLOVÝ CU S PLASTOVOU IZOLACÍ OD 4 DO 16 MM2</t>
  </si>
  <si>
    <t>742L11</t>
  </si>
  <si>
    <t>UKONČENÍ DVOU AŽ PĚTIŽÍLOVÉHO KABELU V ROZVADĚČI NEBO NA PŘÍSTROJI DO 2,5 MM2</t>
  </si>
  <si>
    <t>742L12</t>
  </si>
  <si>
    <t>UKONČENÍ DVOU AŽ PĚTIŽÍLOVÉHO KABELU V ROZVADĚČI NEBO NA PŘÍSTROJI OD 4 DO 16 MM2</t>
  </si>
  <si>
    <t>1: Dle technické zprávy, výkresových příloh projektové dokumentace, TKP staveb státních drah a výkazů materiálu projektu a souhrnných částí dokumentace stavby. 
2: 30m</t>
  </si>
  <si>
    <t>1. Položka obsahuje: – všechny práce spojené s úpravou kabelů pro montáž včetně veškerého příslušentsví2. Položka neobsahuje: X3. Způsob měření:Udává se počet kusů kompletní konstrukce nebo práce.</t>
  </si>
  <si>
    <t>742L22</t>
  </si>
  <si>
    <t>UKONČENÍ DVOU AŽ PĚTIŽÍLOVÉHO KABELU KABELOVOU SPOJKOU OD 4 DO 16 MM2</t>
  </si>
  <si>
    <t>1: Dle technické zprávy, výkresových příloh projektové dokumentace, TKP staveb státních drah a výkazů materiálu projektu a souhrnných částí dokumentace stavby. 
2: 18ks</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</si>
  <si>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</si>
  <si>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</si>
  <si>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</si>
  <si>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744216</t>
  </si>
  <si>
    <t>KABELOVÁ SKŘÍŇ VENKOVNÍ PRÁZDNÁ PLASTOVÁ V KOMPAKTNÍM PILÍŘI, MIN. IP 44, 1070-1500 X 810-1500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</si>
  <si>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atestů2. Položka neobsahuje: – přístrojové vybavení ( jističe, stykače apod. )3. Způsob měření:Udává se počet kusů kompletní konstrukce nebo práce.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</si>
</sst>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sharedStrings" Target="sharedStrings.xml" /><Relationship Id="rId1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0+C10+C12+C16+C18+C20+C22+C24+C26</f>
      </c>
    </row>
    <row r="7" spans="2:3" ht="12.75" customHeight="1">
      <c r="B7" s="8" t="s">
        <v>7</v>
      </c>
      <c s="10">
        <f>0+E10+E12+E16+E18+E20+E22+E24+E26</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98-98'!K8+'SO 98-98'!M8</f>
      </c>
      <c s="14">
        <f>C11*0.21</f>
      </c>
      <c s="14">
        <f>C11+D11</f>
      </c>
      <c s="13">
        <f>'SO 98-98'!T7</f>
      </c>
    </row>
    <row r="12" spans="1:6" ht="12.75">
      <c r="A12" s="11" t="s">
        <v>86</v>
      </c>
      <c s="12" t="s">
        <v>87</v>
      </c>
      <c s="14">
        <f>0+C13+C14+C15</f>
      </c>
      <c s="14">
        <f>C12*0.21</f>
      </c>
      <c s="14">
        <f>0+E13+E14+E15</f>
      </c>
      <c s="13">
        <f>0+F13+F14+F15</f>
      </c>
    </row>
    <row r="13" spans="1:6" ht="12.75">
      <c r="A13" s="11" t="s">
        <v>88</v>
      </c>
      <c s="12" t="s">
        <v>89</v>
      </c>
      <c s="14">
        <f>'SO 01-17-01'!K8+'SO 01-17-01'!M8</f>
      </c>
      <c s="14">
        <f>C13*0.21</f>
      </c>
      <c s="14">
        <f>C13+D13</f>
      </c>
      <c s="13">
        <f>'SO 01-17-01'!T7</f>
      </c>
    </row>
    <row r="14" spans="1:6" ht="12.75">
      <c r="A14" s="11" t="s">
        <v>386</v>
      </c>
      <c s="12" t="s">
        <v>387</v>
      </c>
      <c s="14">
        <f>'SO 02-17-01'!K8+'SO 02-17-01'!M8</f>
      </c>
      <c s="14">
        <f>C14*0.21</f>
      </c>
      <c s="14">
        <f>C14+D14</f>
      </c>
      <c s="13">
        <f>'SO 02-17-01'!T7</f>
      </c>
    </row>
    <row r="15" spans="1:6" ht="25.5">
      <c r="A15" s="11" t="s">
        <v>463</v>
      </c>
      <c s="12" t="s">
        <v>464</v>
      </c>
      <c s="14">
        <f>'SO 02-17-01.1'!K8+'SO 02-17-01.1'!M8</f>
      </c>
      <c s="14">
        <f>C15*0.21</f>
      </c>
      <c s="14">
        <f>C15+D15</f>
      </c>
      <c s="13">
        <f>'SO 02-17-01.1'!T7</f>
      </c>
    </row>
    <row r="16" spans="1:6" ht="12.75">
      <c r="A16" s="11" t="s">
        <v>474</v>
      </c>
      <c s="12" t="s">
        <v>475</v>
      </c>
      <c s="14">
        <f>0+C17</f>
      </c>
      <c s="14">
        <f>C16*0.21</f>
      </c>
      <c s="14">
        <f>0+E17</f>
      </c>
      <c s="13">
        <f>0+F17</f>
      </c>
    </row>
    <row r="17" spans="1:6" ht="12.75">
      <c r="A17" s="11" t="s">
        <v>476</v>
      </c>
      <c s="12" t="s">
        <v>477</v>
      </c>
      <c s="14">
        <f>'SO 02-16-01'!K8+'SO 02-16-01'!M8</f>
      </c>
      <c s="14">
        <f>C17*0.21</f>
      </c>
      <c s="14">
        <f>C17+D17</f>
      </c>
      <c s="13">
        <f>'SO 02-16-01'!T7</f>
      </c>
    </row>
    <row r="18" spans="1:6" ht="12.75">
      <c r="A18" s="11" t="s">
        <v>592</v>
      </c>
      <c s="12" t="s">
        <v>593</v>
      </c>
      <c s="14">
        <f>0+C19</f>
      </c>
      <c s="14">
        <f>C18*0.21</f>
      </c>
      <c s="14">
        <f>0+E19</f>
      </c>
      <c s="13">
        <f>0+F19</f>
      </c>
    </row>
    <row r="19" spans="1:6" ht="12.75">
      <c r="A19" s="11" t="s">
        <v>594</v>
      </c>
      <c s="12" t="s">
        <v>593</v>
      </c>
      <c s="14">
        <f>'SO 02-16-02'!K8+'SO 02-16-02'!M8</f>
      </c>
      <c s="14">
        <f>C19*0.21</f>
      </c>
      <c s="14">
        <f>C19+D19</f>
      </c>
      <c s="13">
        <f>'SO 02-16-02'!T7</f>
      </c>
    </row>
    <row r="20" spans="1:6" ht="12.75">
      <c r="A20" s="11" t="s">
        <v>767</v>
      </c>
      <c s="12" t="s">
        <v>768</v>
      </c>
      <c s="14">
        <f>0+C21</f>
      </c>
      <c s="14">
        <f>C20*0.21</f>
      </c>
      <c s="14">
        <f>0+E21</f>
      </c>
      <c s="13">
        <f>0+F21</f>
      </c>
    </row>
    <row r="21" spans="1:6" ht="12.75">
      <c r="A21" s="11" t="s">
        <v>769</v>
      </c>
      <c s="12" t="s">
        <v>770</v>
      </c>
      <c s="14">
        <f>'SO 01-19-01'!K8+'SO 01-19-01'!M8</f>
      </c>
      <c s="14">
        <f>C21*0.21</f>
      </c>
      <c s="14">
        <f>C21+D21</f>
      </c>
      <c s="13">
        <f>'SO 01-19-01'!T7</f>
      </c>
    </row>
    <row r="22" spans="1:6" ht="12.75">
      <c r="A22" s="11" t="s">
        <v>834</v>
      </c>
      <c s="12" t="s">
        <v>835</v>
      </c>
      <c s="14">
        <f>0+C23</f>
      </c>
      <c s="14">
        <f>C22*0.21</f>
      </c>
      <c s="14">
        <f>0+E23</f>
      </c>
      <c s="13">
        <f>0+F23</f>
      </c>
    </row>
    <row r="23" spans="1:6" ht="12.75">
      <c r="A23" s="11" t="s">
        <v>836</v>
      </c>
      <c s="12" t="s">
        <v>837</v>
      </c>
      <c s="14">
        <f>'SO 02-18-01'!K8+'SO 02-18-01'!M8</f>
      </c>
      <c s="14">
        <f>C23*0.21</f>
      </c>
      <c s="14">
        <f>C23+D23</f>
      </c>
      <c s="13">
        <f>'SO 02-18-01'!T7</f>
      </c>
    </row>
    <row r="24" spans="1:6" ht="12.75">
      <c r="A24" s="11" t="s">
        <v>873</v>
      </c>
      <c s="12" t="s">
        <v>874</v>
      </c>
      <c s="14">
        <f>0+C25</f>
      </c>
      <c s="14">
        <f>C24*0.21</f>
      </c>
      <c s="14">
        <f>0+E25</f>
      </c>
      <c s="13">
        <f>0+F25</f>
      </c>
    </row>
    <row r="25" spans="1:6" ht="12.75">
      <c r="A25" s="11" t="s">
        <v>875</v>
      </c>
      <c s="12" t="s">
        <v>876</v>
      </c>
      <c s="14">
        <f>'SO 02-15-02'!K8+'SO 02-15-02'!M8</f>
      </c>
      <c s="14">
        <f>C25*0.21</f>
      </c>
      <c s="14">
        <f>C25+D25</f>
      </c>
      <c s="13">
        <f>'SO 02-15-02'!T7</f>
      </c>
    </row>
    <row r="26" spans="1:6" ht="12.75">
      <c r="A26" s="11" t="s">
        <v>902</v>
      </c>
      <c s="12" t="s">
        <v>903</v>
      </c>
      <c s="14">
        <f>0+C27</f>
      </c>
      <c s="14">
        <f>C26*0.21</f>
      </c>
      <c s="14">
        <f>0+E27</f>
      </c>
      <c s="13">
        <f>0+F27</f>
      </c>
    </row>
    <row r="27" spans="1:6" ht="12.75">
      <c r="A27" s="11" t="s">
        <v>904</v>
      </c>
      <c s="12" t="s">
        <v>905</v>
      </c>
      <c s="14">
        <f>'SO 02-06-01'!K8+'SO 02-06-01'!M8</f>
      </c>
      <c s="14">
        <f>C27*0.21</f>
      </c>
      <c s="14">
        <f>C27+D27</f>
      </c>
      <c s="13">
        <f>'SO 02-06-01'!T7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873</v>
      </c>
      <c s="41">
        <f>Rekapitulace!C24</f>
      </c>
      <c s="20" t="s">
        <v>0</v>
      </c>
      <c t="s">
        <v>23</v>
      </c>
      <c t="s">
        <v>27</v>
      </c>
    </row>
    <row r="4" spans="1:16" ht="32" customHeight="1">
      <c r="A4" s="24" t="s">
        <v>20</v>
      </c>
      <c s="25" t="s">
        <v>28</v>
      </c>
      <c s="27" t="s">
        <v>873</v>
      </c>
      <c r="E4" s="26" t="s">
        <v>874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COUNTIFS(L8:L52,"=0",A8:A52,"P")+COUNTIFS(L8:L52,"",A8:A52,"P")+SUM(Q8:Q52)</f>
      </c>
    </row>
    <row r="8" spans="1:13" ht="12.75">
      <c r="A8" t="s">
        <v>44</v>
      </c>
      <c r="C8" s="28" t="s">
        <v>877</v>
      </c>
      <c r="E8" s="30" t="s">
        <v>876</v>
      </c>
      <c r="J8" s="29">
        <f>0+J9+J18+J27</f>
      </c>
      <c s="29">
        <f>0+K9+K18+K27</f>
      </c>
      <c s="29">
        <f>0+L9+L18+L27</f>
      </c>
      <c s="29">
        <f>0+M9+M18+M27</f>
      </c>
    </row>
    <row r="9" spans="1:13" ht="12.75">
      <c r="A9" t="s">
        <v>46</v>
      </c>
      <c r="C9" s="31" t="s">
        <v>54</v>
      </c>
      <c r="E9" s="33" t="s">
        <v>91</v>
      </c>
      <c r="J9" s="32">
        <f>0</f>
      </c>
      <c s="32">
        <f>0</f>
      </c>
      <c s="32">
        <f>0+L10+L14</f>
      </c>
      <c s="32">
        <f>0+M10+M14</f>
      </c>
    </row>
    <row r="10" spans="1:16" ht="25.5">
      <c r="A10" t="s">
        <v>49</v>
      </c>
      <c s="34" t="s">
        <v>47</v>
      </c>
      <c s="34" t="s">
        <v>99</v>
      </c>
      <c s="35" t="s">
        <v>51</v>
      </c>
      <c s="6" t="s">
        <v>100</v>
      </c>
      <c s="36" t="s">
        <v>94</v>
      </c>
      <c s="37">
        <v>1.25</v>
      </c>
      <c s="36">
        <v>0</v>
      </c>
      <c s="36">
        <f>ROUND(G10*H10,6)</f>
      </c>
      <c r="L10" s="38">
        <v>0</v>
      </c>
      <c s="32">
        <f>ROUND(ROUND(L10,2)*ROUND(G10,3),2)</f>
      </c>
      <c s="36" t="s">
        <v>95</v>
      </c>
      <c>
        <f>(M10*21)/100</f>
      </c>
      <c t="s">
        <v>27</v>
      </c>
    </row>
    <row r="11" spans="1:5" ht="12.75">
      <c r="A11" s="35" t="s">
        <v>55</v>
      </c>
      <c r="E11" s="39" t="s">
        <v>51</v>
      </c>
    </row>
    <row r="12" spans="1:5" ht="38.25">
      <c r="A12" s="35" t="s">
        <v>57</v>
      </c>
      <c r="E12" s="40" t="s">
        <v>878</v>
      </c>
    </row>
    <row r="13" spans="1:5" ht="89.25">
      <c r="A13" t="s">
        <v>59</v>
      </c>
      <c r="E13" s="39" t="s">
        <v>98</v>
      </c>
    </row>
    <row r="14" spans="1:16" ht="25.5">
      <c r="A14" t="s">
        <v>49</v>
      </c>
      <c s="34" t="s">
        <v>27</v>
      </c>
      <c s="34" t="s">
        <v>480</v>
      </c>
      <c s="35" t="s">
        <v>51</v>
      </c>
      <c s="6" t="s">
        <v>93</v>
      </c>
      <c s="36" t="s">
        <v>94</v>
      </c>
      <c s="37">
        <v>5.184</v>
      </c>
      <c s="36">
        <v>0</v>
      </c>
      <c s="36">
        <f>ROUND(G14*H14,6)</f>
      </c>
      <c r="L14" s="38">
        <v>0</v>
      </c>
      <c s="32">
        <f>ROUND(ROUND(L14,2)*ROUND(G14,3),2)</f>
      </c>
      <c s="36" t="s">
        <v>95</v>
      </c>
      <c>
        <f>(M14*21)/100</f>
      </c>
      <c t="s">
        <v>27</v>
      </c>
    </row>
    <row r="15" spans="1:5" ht="12.75">
      <c r="A15" s="35" t="s">
        <v>55</v>
      </c>
      <c r="E15" s="39" t="s">
        <v>51</v>
      </c>
    </row>
    <row r="16" spans="1:5" ht="38.25">
      <c r="A16" s="35" t="s">
        <v>57</v>
      </c>
      <c r="E16" s="40" t="s">
        <v>879</v>
      </c>
    </row>
    <row r="17" spans="1:5" ht="89.25">
      <c r="A17" t="s">
        <v>59</v>
      </c>
      <c r="E17" s="39" t="s">
        <v>98</v>
      </c>
    </row>
    <row r="18" spans="1:13" ht="12.75">
      <c r="A18" t="s">
        <v>46</v>
      </c>
      <c r="C18" s="31" t="s">
        <v>47</v>
      </c>
      <c r="E18" s="33" t="s">
        <v>136</v>
      </c>
      <c r="J18" s="32">
        <f>0</f>
      </c>
      <c s="32">
        <f>0</f>
      </c>
      <c s="32">
        <f>0+L19+L23</f>
      </c>
      <c s="32">
        <f>0+M19+M23</f>
      </c>
    </row>
    <row r="19" spans="1:16" ht="12.75">
      <c r="A19" t="s">
        <v>49</v>
      </c>
      <c s="34" t="s">
        <v>26</v>
      </c>
      <c s="34" t="s">
        <v>632</v>
      </c>
      <c s="35" t="s">
        <v>51</v>
      </c>
      <c s="6" t="s">
        <v>633</v>
      </c>
      <c s="36" t="s">
        <v>140</v>
      </c>
      <c s="37">
        <v>2.592</v>
      </c>
      <c s="36">
        <v>0</v>
      </c>
      <c s="36">
        <f>ROUND(G19*H19,6)</f>
      </c>
      <c r="L19" s="38">
        <v>0</v>
      </c>
      <c s="32">
        <f>ROUND(ROUND(L19,2)*ROUND(G19,3),2)</f>
      </c>
      <c s="36" t="s">
        <v>95</v>
      </c>
      <c>
        <f>(M19*21)/100</f>
      </c>
      <c t="s">
        <v>27</v>
      </c>
    </row>
    <row r="20" spans="1:5" ht="12.75">
      <c r="A20" s="35" t="s">
        <v>55</v>
      </c>
      <c r="E20" s="39" t="s">
        <v>880</v>
      </c>
    </row>
    <row r="21" spans="1:5" ht="38.25">
      <c r="A21" s="35" t="s">
        <v>57</v>
      </c>
      <c r="E21" s="40" t="s">
        <v>881</v>
      </c>
    </row>
    <row r="22" spans="1:5" ht="216.75">
      <c r="A22" t="s">
        <v>59</v>
      </c>
      <c r="E22" s="39" t="s">
        <v>164</v>
      </c>
    </row>
    <row r="23" spans="1:16" ht="12.75">
      <c r="A23" t="s">
        <v>49</v>
      </c>
      <c s="34" t="s">
        <v>69</v>
      </c>
      <c s="34" t="s">
        <v>636</v>
      </c>
      <c s="35" t="s">
        <v>51</v>
      </c>
      <c s="6" t="s">
        <v>637</v>
      </c>
      <c s="36" t="s">
        <v>147</v>
      </c>
      <c s="37">
        <v>155.52</v>
      </c>
      <c s="36">
        <v>0</v>
      </c>
      <c s="36">
        <f>ROUND(G23*H23,6)</f>
      </c>
      <c r="L23" s="38">
        <v>0</v>
      </c>
      <c s="32">
        <f>ROUND(ROUND(L23,2)*ROUND(G23,3),2)</f>
      </c>
      <c s="36" t="s">
        <v>95</v>
      </c>
      <c>
        <f>(M23*21)/100</f>
      </c>
      <c t="s">
        <v>27</v>
      </c>
    </row>
    <row r="24" spans="1:5" ht="12.75">
      <c r="A24" s="35" t="s">
        <v>55</v>
      </c>
      <c r="E24" s="39" t="s">
        <v>51</v>
      </c>
    </row>
    <row r="25" spans="1:5" ht="38.25">
      <c r="A25" s="35" t="s">
        <v>57</v>
      </c>
      <c r="E25" s="40" t="s">
        <v>882</v>
      </c>
    </row>
    <row r="26" spans="1:5" ht="25.5">
      <c r="A26" t="s">
        <v>59</v>
      </c>
      <c r="E26" s="39" t="s">
        <v>149</v>
      </c>
    </row>
    <row r="27" spans="1:13" ht="12.75">
      <c r="A27" t="s">
        <v>46</v>
      </c>
      <c r="C27" s="31" t="s">
        <v>130</v>
      </c>
      <c r="E27" s="33" t="s">
        <v>321</v>
      </c>
      <c r="J27" s="32">
        <f>0</f>
      </c>
      <c s="32">
        <f>0</f>
      </c>
      <c s="32">
        <f>0+L28+L32+L36+L40+L44+L48+L52</f>
      </c>
      <c s="32">
        <f>0+M28+M32+M36+M40+M44+M48+M52</f>
      </c>
    </row>
    <row r="28" spans="1:16" ht="25.5">
      <c r="A28" t="s">
        <v>49</v>
      </c>
      <c s="34" t="s">
        <v>75</v>
      </c>
      <c s="34" t="s">
        <v>883</v>
      </c>
      <c s="35" t="s">
        <v>51</v>
      </c>
      <c s="6" t="s">
        <v>884</v>
      </c>
      <c s="36" t="s">
        <v>133</v>
      </c>
      <c s="37">
        <v>3</v>
      </c>
      <c s="36">
        <v>0</v>
      </c>
      <c s="36">
        <f>ROUND(G28*H28,6)</f>
      </c>
      <c r="L28" s="38">
        <v>0</v>
      </c>
      <c s="32">
        <f>ROUND(ROUND(L28,2)*ROUND(G28,3),2)</f>
      </c>
      <c s="36" t="s">
        <v>95</v>
      </c>
      <c>
        <f>(M28*21)/100</f>
      </c>
      <c t="s">
        <v>27</v>
      </c>
    </row>
    <row r="29" spans="1:5" ht="38.25">
      <c r="A29" s="35" t="s">
        <v>55</v>
      </c>
      <c r="E29" s="39" t="s">
        <v>885</v>
      </c>
    </row>
    <row r="30" spans="1:5" ht="38.25">
      <c r="A30" s="35" t="s">
        <v>57</v>
      </c>
      <c r="E30" s="40" t="s">
        <v>422</v>
      </c>
    </row>
    <row r="31" spans="1:5" ht="89.25">
      <c r="A31" t="s">
        <v>59</v>
      </c>
      <c r="E31" s="39" t="s">
        <v>419</v>
      </c>
    </row>
    <row r="32" spans="1:16" ht="25.5">
      <c r="A32" t="s">
        <v>49</v>
      </c>
      <c s="34" t="s">
        <v>80</v>
      </c>
      <c s="34" t="s">
        <v>886</v>
      </c>
      <c s="35" t="s">
        <v>51</v>
      </c>
      <c s="6" t="s">
        <v>887</v>
      </c>
      <c s="36" t="s">
        <v>133</v>
      </c>
      <c s="37">
        <v>1</v>
      </c>
      <c s="36">
        <v>0</v>
      </c>
      <c s="36">
        <f>ROUND(G32*H32,6)</f>
      </c>
      <c r="L32" s="38">
        <v>0</v>
      </c>
      <c s="32">
        <f>ROUND(ROUND(L32,2)*ROUND(G32,3),2)</f>
      </c>
      <c s="36" t="s">
        <v>95</v>
      </c>
      <c>
        <f>(M32*21)/100</f>
      </c>
      <c t="s">
        <v>27</v>
      </c>
    </row>
    <row r="33" spans="1:5" ht="12.75">
      <c r="A33" s="35" t="s">
        <v>55</v>
      </c>
      <c r="E33" s="39" t="s">
        <v>888</v>
      </c>
    </row>
    <row r="34" spans="1:5" ht="38.25">
      <c r="A34" s="35" t="s">
        <v>57</v>
      </c>
      <c r="E34" s="40" t="s">
        <v>430</v>
      </c>
    </row>
    <row r="35" spans="1:5" ht="89.25">
      <c r="A35" t="s">
        <v>59</v>
      </c>
      <c r="E35" s="39" t="s">
        <v>419</v>
      </c>
    </row>
    <row r="36" spans="1:16" ht="12.75">
      <c r="A36" t="s">
        <v>49</v>
      </c>
      <c s="34" t="s">
        <v>117</v>
      </c>
      <c s="34" t="s">
        <v>889</v>
      </c>
      <c s="35" t="s">
        <v>51</v>
      </c>
      <c s="6" t="s">
        <v>890</v>
      </c>
      <c s="36" t="s">
        <v>133</v>
      </c>
      <c s="37">
        <v>3</v>
      </c>
      <c s="36">
        <v>0</v>
      </c>
      <c s="36">
        <f>ROUND(G36*H36,6)</f>
      </c>
      <c r="L36" s="38">
        <v>0</v>
      </c>
      <c s="32">
        <f>ROUND(ROUND(L36,2)*ROUND(G36,3),2)</f>
      </c>
      <c s="36" t="s">
        <v>95</v>
      </c>
      <c>
        <f>(M36*21)/100</f>
      </c>
      <c t="s">
        <v>27</v>
      </c>
    </row>
    <row r="37" spans="1:5" ht="12.75">
      <c r="A37" s="35" t="s">
        <v>55</v>
      </c>
      <c r="E37" s="39" t="s">
        <v>891</v>
      </c>
    </row>
    <row r="38" spans="1:5" ht="38.25">
      <c r="A38" s="35" t="s">
        <v>57</v>
      </c>
      <c r="E38" s="40" t="s">
        <v>422</v>
      </c>
    </row>
    <row r="39" spans="1:5" ht="89.25">
      <c r="A39" t="s">
        <v>59</v>
      </c>
      <c r="E39" s="39" t="s">
        <v>419</v>
      </c>
    </row>
    <row r="40" spans="1:16" ht="25.5">
      <c r="A40" t="s">
        <v>49</v>
      </c>
      <c s="34" t="s">
        <v>123</v>
      </c>
      <c s="34" t="s">
        <v>892</v>
      </c>
      <c s="35" t="s">
        <v>51</v>
      </c>
      <c s="6" t="s">
        <v>893</v>
      </c>
      <c s="36" t="s">
        <v>133</v>
      </c>
      <c s="37">
        <v>1</v>
      </c>
      <c s="36">
        <v>0</v>
      </c>
      <c s="36">
        <f>ROUND(G40*H40,6)</f>
      </c>
      <c r="L40" s="38">
        <v>0</v>
      </c>
      <c s="32">
        <f>ROUND(ROUND(L40,2)*ROUND(G40,3),2)</f>
      </c>
      <c s="36" t="s">
        <v>95</v>
      </c>
      <c>
        <f>(M40*21)/100</f>
      </c>
      <c t="s">
        <v>27</v>
      </c>
    </row>
    <row r="41" spans="1:5" ht="12.75">
      <c r="A41" s="35" t="s">
        <v>55</v>
      </c>
      <c r="E41" s="39" t="s">
        <v>894</v>
      </c>
    </row>
    <row r="42" spans="1:5" ht="38.25">
      <c r="A42" s="35" t="s">
        <v>57</v>
      </c>
      <c r="E42" s="40" t="s">
        <v>430</v>
      </c>
    </row>
    <row r="43" spans="1:5" ht="89.25">
      <c r="A43" t="s">
        <v>59</v>
      </c>
      <c r="E43" s="39" t="s">
        <v>419</v>
      </c>
    </row>
    <row r="44" spans="1:16" ht="12.75">
      <c r="A44" t="s">
        <v>49</v>
      </c>
      <c s="34" t="s">
        <v>130</v>
      </c>
      <c s="34" t="s">
        <v>434</v>
      </c>
      <c s="35" t="s">
        <v>51</v>
      </c>
      <c s="6" t="s">
        <v>435</v>
      </c>
      <c s="36" t="s">
        <v>133</v>
      </c>
      <c s="37">
        <v>6</v>
      </c>
      <c s="36">
        <v>0</v>
      </c>
      <c s="36">
        <f>ROUND(G44*H44,6)</f>
      </c>
      <c r="L44" s="38">
        <v>0</v>
      </c>
      <c s="32">
        <f>ROUND(ROUND(L44,2)*ROUND(G44,3),2)</f>
      </c>
      <c s="36" t="s">
        <v>95</v>
      </c>
      <c>
        <f>(M44*21)/100</f>
      </c>
      <c t="s">
        <v>27</v>
      </c>
    </row>
    <row r="45" spans="1:5" ht="12.75">
      <c r="A45" s="35" t="s">
        <v>55</v>
      </c>
      <c r="E45" s="39" t="s">
        <v>51</v>
      </c>
    </row>
    <row r="46" spans="1:5" ht="38.25">
      <c r="A46" s="35" t="s">
        <v>57</v>
      </c>
      <c r="E46" s="40" t="s">
        <v>314</v>
      </c>
    </row>
    <row r="47" spans="1:5" ht="51">
      <c r="A47" t="s">
        <v>59</v>
      </c>
      <c r="E47" s="39" t="s">
        <v>436</v>
      </c>
    </row>
    <row r="48" spans="1:16" ht="12.75">
      <c r="A48" t="s">
        <v>49</v>
      </c>
      <c s="34" t="s">
        <v>137</v>
      </c>
      <c s="34" t="s">
        <v>895</v>
      </c>
      <c s="35" t="s">
        <v>51</v>
      </c>
      <c s="6" t="s">
        <v>896</v>
      </c>
      <c s="36" t="s">
        <v>140</v>
      </c>
      <c s="37">
        <v>0.5</v>
      </c>
      <c s="36">
        <v>0</v>
      </c>
      <c s="36">
        <f>ROUND(G48*H48,6)</f>
      </c>
      <c r="L48" s="38">
        <v>0</v>
      </c>
      <c s="32">
        <f>ROUND(ROUND(L48,2)*ROUND(G48,3),2)</f>
      </c>
      <c s="36" t="s">
        <v>95</v>
      </c>
      <c>
        <f>(M48*21)/100</f>
      </c>
      <c t="s">
        <v>27</v>
      </c>
    </row>
    <row r="49" spans="1:5" ht="12.75">
      <c r="A49" s="35" t="s">
        <v>55</v>
      </c>
      <c r="E49" s="39" t="s">
        <v>897</v>
      </c>
    </row>
    <row r="50" spans="1:5" ht="38.25">
      <c r="A50" s="35" t="s">
        <v>57</v>
      </c>
      <c r="E50" s="40" t="s">
        <v>898</v>
      </c>
    </row>
    <row r="51" spans="1:5" ht="89.25">
      <c r="A51" t="s">
        <v>59</v>
      </c>
      <c r="E51" s="39" t="s">
        <v>531</v>
      </c>
    </row>
    <row r="52" spans="1:16" ht="12.75">
      <c r="A52" t="s">
        <v>49</v>
      </c>
      <c s="34" t="s">
        <v>144</v>
      </c>
      <c s="34" t="s">
        <v>899</v>
      </c>
      <c s="35" t="s">
        <v>51</v>
      </c>
      <c s="6" t="s">
        <v>900</v>
      </c>
      <c s="36" t="s">
        <v>359</v>
      </c>
      <c s="37">
        <v>37.5</v>
      </c>
      <c s="36">
        <v>0</v>
      </c>
      <c s="36">
        <f>ROUND(G52*H52,6)</f>
      </c>
      <c r="L52" s="38">
        <v>0</v>
      </c>
      <c s="32">
        <f>ROUND(ROUND(L52,2)*ROUND(G52,3),2)</f>
      </c>
      <c s="36" t="s">
        <v>95</v>
      </c>
      <c>
        <f>(M52*21)/100</f>
      </c>
      <c t="s">
        <v>27</v>
      </c>
    </row>
    <row r="53" spans="1:5" ht="12.75">
      <c r="A53" s="35" t="s">
        <v>55</v>
      </c>
      <c r="E53" s="39" t="s">
        <v>51</v>
      </c>
    </row>
    <row r="54" spans="1:5" ht="38.25">
      <c r="A54" s="35" t="s">
        <v>57</v>
      </c>
      <c r="E54" s="40" t="s">
        <v>901</v>
      </c>
    </row>
    <row r="55" spans="1:5" ht="25.5">
      <c r="A55" t="s">
        <v>59</v>
      </c>
      <c r="E55" s="39" t="s">
        <v>535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902</v>
      </c>
      <c s="41">
        <f>Rekapitulace!C26</f>
      </c>
      <c s="20" t="s">
        <v>0</v>
      </c>
      <c t="s">
        <v>23</v>
      </c>
      <c t="s">
        <v>27</v>
      </c>
    </row>
    <row r="4" spans="1:16" ht="32" customHeight="1">
      <c r="A4" s="24" t="s">
        <v>20</v>
      </c>
      <c s="25" t="s">
        <v>28</v>
      </c>
      <c s="27" t="s">
        <v>902</v>
      </c>
      <c r="E4" s="26" t="s">
        <v>903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COUNTIFS(L8:L96,"=0",A8:A96,"P")+COUNTIFS(L8:L96,"",A8:A96,"P")+SUM(Q8:Q96)</f>
      </c>
    </row>
    <row r="8" spans="1:13" ht="12.75">
      <c r="A8" t="s">
        <v>44</v>
      </c>
      <c r="C8" s="28" t="s">
        <v>906</v>
      </c>
      <c r="E8" s="30" t="s">
        <v>905</v>
      </c>
      <c r="J8" s="29">
        <f>0+J9+J18+J35</f>
      </c>
      <c s="29">
        <f>0+K9+K18+K35</f>
      </c>
      <c s="29">
        <f>0+L9+L18+L35</f>
      </c>
      <c s="29">
        <f>0+M9+M18+M35</f>
      </c>
    </row>
    <row r="9" spans="1:13" ht="12.75">
      <c r="A9" t="s">
        <v>46</v>
      </c>
      <c r="C9" s="31" t="s">
        <v>54</v>
      </c>
      <c r="E9" s="33" t="s">
        <v>91</v>
      </c>
      <c r="J9" s="32">
        <f>0</f>
      </c>
      <c s="32">
        <f>0</f>
      </c>
      <c s="32">
        <f>0+L10+L14</f>
      </c>
      <c s="32">
        <f>0+M10+M14</f>
      </c>
    </row>
    <row r="10" spans="1:16" ht="12.75">
      <c r="A10" t="s">
        <v>49</v>
      </c>
      <c s="34" t="s">
        <v>47</v>
      </c>
      <c s="34" t="s">
        <v>907</v>
      </c>
      <c s="35" t="s">
        <v>51</v>
      </c>
      <c s="6" t="s">
        <v>908</v>
      </c>
      <c s="36" t="s">
        <v>133</v>
      </c>
      <c s="37">
        <v>1</v>
      </c>
      <c s="36">
        <v>0</v>
      </c>
      <c s="36">
        <f>ROUND(G10*H10,6)</f>
      </c>
      <c r="L10" s="38">
        <v>0</v>
      </c>
      <c s="32">
        <f>ROUND(ROUND(L10,2)*ROUND(G10,3),2)</f>
      </c>
      <c s="36" t="s">
        <v>95</v>
      </c>
      <c>
        <f>(M10*21)/100</f>
      </c>
      <c t="s">
        <v>27</v>
      </c>
    </row>
    <row r="11" spans="1:5" ht="12.75">
      <c r="A11" s="35" t="s">
        <v>55</v>
      </c>
      <c r="E11" s="39" t="s">
        <v>51</v>
      </c>
    </row>
    <row r="12" spans="1:5" ht="38.25">
      <c r="A12" s="35" t="s">
        <v>57</v>
      </c>
      <c r="E12" s="40" t="s">
        <v>430</v>
      </c>
    </row>
    <row r="13" spans="1:5" ht="12.75">
      <c r="A13" t="s">
        <v>59</v>
      </c>
      <c r="E13" s="39" t="s">
        <v>122</v>
      </c>
    </row>
    <row r="14" spans="1:16" ht="25.5">
      <c r="A14" t="s">
        <v>49</v>
      </c>
      <c s="34" t="s">
        <v>27</v>
      </c>
      <c s="34" t="s">
        <v>480</v>
      </c>
      <c s="35" t="s">
        <v>51</v>
      </c>
      <c s="6" t="s">
        <v>93</v>
      </c>
      <c s="36" t="s">
        <v>94</v>
      </c>
      <c s="37">
        <v>28.875</v>
      </c>
      <c s="36">
        <v>0</v>
      </c>
      <c s="36">
        <f>ROUND(G14*H14,6)</f>
      </c>
      <c r="L14" s="38">
        <v>0</v>
      </c>
      <c s="32">
        <f>ROUND(ROUND(L14,2)*ROUND(G14,3),2)</f>
      </c>
      <c s="36" t="s">
        <v>95</v>
      </c>
      <c>
        <f>(M14*21)/100</f>
      </c>
      <c t="s">
        <v>27</v>
      </c>
    </row>
    <row r="15" spans="1:5" ht="12.75">
      <c r="A15" s="35" t="s">
        <v>55</v>
      </c>
      <c r="E15" s="39" t="s">
        <v>51</v>
      </c>
    </row>
    <row r="16" spans="1:5" ht="38.25">
      <c r="A16" s="35" t="s">
        <v>57</v>
      </c>
      <c r="E16" s="40" t="s">
        <v>909</v>
      </c>
    </row>
    <row r="17" spans="1:5" ht="89.25">
      <c r="A17" t="s">
        <v>59</v>
      </c>
      <c r="E17" s="39" t="s">
        <v>98</v>
      </c>
    </row>
    <row r="18" spans="1:13" ht="12.75">
      <c r="A18" t="s">
        <v>46</v>
      </c>
      <c r="C18" s="31" t="s">
        <v>47</v>
      </c>
      <c r="E18" s="33" t="s">
        <v>910</v>
      </c>
      <c r="J18" s="32">
        <f>0</f>
      </c>
      <c s="32">
        <f>0</f>
      </c>
      <c s="32">
        <f>0+L19+L23+L27+L31</f>
      </c>
      <c s="32">
        <f>0+M19+M23+M27+M31</f>
      </c>
    </row>
    <row r="19" spans="1:16" ht="12.75">
      <c r="A19" t="s">
        <v>49</v>
      </c>
      <c s="34" t="s">
        <v>26</v>
      </c>
      <c s="34" t="s">
        <v>485</v>
      </c>
      <c s="35" t="s">
        <v>51</v>
      </c>
      <c s="6" t="s">
        <v>486</v>
      </c>
      <c s="36" t="s">
        <v>140</v>
      </c>
      <c s="37">
        <v>26</v>
      </c>
      <c s="36">
        <v>0</v>
      </c>
      <c s="36">
        <f>ROUND(G19*H19,6)</f>
      </c>
      <c r="L19" s="38">
        <v>0</v>
      </c>
      <c s="32">
        <f>ROUND(ROUND(L19,2)*ROUND(G19,3),2)</f>
      </c>
      <c s="36" t="s">
        <v>95</v>
      </c>
      <c>
        <f>(M19*21)/100</f>
      </c>
      <c t="s">
        <v>27</v>
      </c>
    </row>
    <row r="20" spans="1:5" ht="12.75">
      <c r="A20" s="35" t="s">
        <v>55</v>
      </c>
      <c r="E20" s="39" t="s">
        <v>51</v>
      </c>
    </row>
    <row r="21" spans="1:5" ht="38.25">
      <c r="A21" s="35" t="s">
        <v>57</v>
      </c>
      <c r="E21" s="40" t="s">
        <v>911</v>
      </c>
    </row>
    <row r="22" spans="1:5" ht="216.75">
      <c r="A22" t="s">
        <v>59</v>
      </c>
      <c r="E22" s="39" t="s">
        <v>164</v>
      </c>
    </row>
    <row r="23" spans="1:16" ht="12.75">
      <c r="A23" t="s">
        <v>49</v>
      </c>
      <c s="34" t="s">
        <v>69</v>
      </c>
      <c s="34" t="s">
        <v>628</v>
      </c>
      <c s="35" t="s">
        <v>51</v>
      </c>
      <c s="6" t="s">
        <v>629</v>
      </c>
      <c s="36" t="s">
        <v>140</v>
      </c>
      <c s="37">
        <v>1560</v>
      </c>
      <c s="36">
        <v>0</v>
      </c>
      <c s="36">
        <f>ROUND(G23*H23,6)</f>
      </c>
      <c r="L23" s="38">
        <v>0</v>
      </c>
      <c s="32">
        <f>ROUND(ROUND(L23,2)*ROUND(G23,3),2)</f>
      </c>
      <c s="36" t="s">
        <v>95</v>
      </c>
      <c>
        <f>(M23*21)/100</f>
      </c>
      <c t="s">
        <v>27</v>
      </c>
    </row>
    <row r="24" spans="1:5" ht="12.75">
      <c r="A24" s="35" t="s">
        <v>55</v>
      </c>
      <c r="E24" s="39" t="s">
        <v>51</v>
      </c>
    </row>
    <row r="25" spans="1:5" ht="38.25">
      <c r="A25" s="35" t="s">
        <v>57</v>
      </c>
      <c r="E25" s="40" t="s">
        <v>912</v>
      </c>
    </row>
    <row r="26" spans="1:5" ht="25.5">
      <c r="A26" t="s">
        <v>59</v>
      </c>
      <c r="E26" s="39" t="s">
        <v>149</v>
      </c>
    </row>
    <row r="27" spans="1:16" ht="12.75">
      <c r="A27" t="s">
        <v>49</v>
      </c>
      <c s="34" t="s">
        <v>75</v>
      </c>
      <c s="34" t="s">
        <v>643</v>
      </c>
      <c s="35" t="s">
        <v>51</v>
      </c>
      <c s="6" t="s">
        <v>644</v>
      </c>
      <c s="36" t="s">
        <v>140</v>
      </c>
      <c s="37">
        <v>26</v>
      </c>
      <c s="36">
        <v>0</v>
      </c>
      <c s="36">
        <f>ROUND(G27*H27,6)</f>
      </c>
      <c r="L27" s="38">
        <v>0</v>
      </c>
      <c s="32">
        <f>ROUND(ROUND(L27,2)*ROUND(G27,3),2)</f>
      </c>
      <c s="36" t="s">
        <v>95</v>
      </c>
      <c>
        <f>(M27*21)/100</f>
      </c>
      <c t="s">
        <v>27</v>
      </c>
    </row>
    <row r="28" spans="1:5" ht="12.75">
      <c r="A28" s="35" t="s">
        <v>55</v>
      </c>
      <c r="E28" s="39" t="s">
        <v>51</v>
      </c>
    </row>
    <row r="29" spans="1:5" ht="38.25">
      <c r="A29" s="35" t="s">
        <v>57</v>
      </c>
      <c r="E29" s="40" t="s">
        <v>911</v>
      </c>
    </row>
    <row r="30" spans="1:5" ht="12.75">
      <c r="A30" t="s">
        <v>59</v>
      </c>
      <c r="E30" s="39" t="s">
        <v>913</v>
      </c>
    </row>
    <row r="31" spans="1:16" ht="12.75">
      <c r="A31" t="s">
        <v>49</v>
      </c>
      <c s="34" t="s">
        <v>80</v>
      </c>
      <c s="34" t="s">
        <v>188</v>
      </c>
      <c s="35" t="s">
        <v>51</v>
      </c>
      <c s="6" t="s">
        <v>189</v>
      </c>
      <c s="36" t="s">
        <v>190</v>
      </c>
      <c s="37">
        <v>65</v>
      </c>
      <c s="36">
        <v>0</v>
      </c>
      <c s="36">
        <f>ROUND(G31*H31,6)</f>
      </c>
      <c r="L31" s="38">
        <v>0</v>
      </c>
      <c s="32">
        <f>ROUND(ROUND(L31,2)*ROUND(G31,3),2)</f>
      </c>
      <c s="36" t="s">
        <v>95</v>
      </c>
      <c>
        <f>(M31*21)/100</f>
      </c>
      <c t="s">
        <v>27</v>
      </c>
    </row>
    <row r="32" spans="1:5" ht="12.75">
      <c r="A32" s="35" t="s">
        <v>55</v>
      </c>
      <c r="E32" s="39" t="s">
        <v>51</v>
      </c>
    </row>
    <row r="33" spans="1:5" ht="38.25">
      <c r="A33" s="35" t="s">
        <v>57</v>
      </c>
      <c r="E33" s="40" t="s">
        <v>914</v>
      </c>
    </row>
    <row r="34" spans="1:5" ht="25.5">
      <c r="A34" t="s">
        <v>59</v>
      </c>
      <c r="E34" s="39" t="s">
        <v>193</v>
      </c>
    </row>
    <row r="35" spans="1:13" ht="12.75">
      <c r="A35" t="s">
        <v>46</v>
      </c>
      <c r="C35" s="31" t="s">
        <v>117</v>
      </c>
      <c r="E35" s="33" t="s">
        <v>290</v>
      </c>
      <c r="J35" s="32">
        <f>0</f>
      </c>
      <c s="32">
        <f>0</f>
      </c>
      <c s="32">
        <f>0+L36+L40+L44+L48+L52+L56+L60+L64+L68+L72+L76+L80+L84+L88+L92+L96</f>
      </c>
      <c s="32">
        <f>0+M36+M40+M44+M48+M52+M56+M60+M64+M68+M72+M76+M80+M84+M88+M92+M96</f>
      </c>
    </row>
    <row r="36" spans="1:16" ht="25.5">
      <c r="A36" t="s">
        <v>49</v>
      </c>
      <c s="34" t="s">
        <v>117</v>
      </c>
      <c s="34" t="s">
        <v>915</v>
      </c>
      <c s="35" t="s">
        <v>51</v>
      </c>
      <c s="6" t="s">
        <v>916</v>
      </c>
      <c s="36" t="s">
        <v>133</v>
      </c>
      <c s="37">
        <v>10</v>
      </c>
      <c s="36">
        <v>0</v>
      </c>
      <c s="36">
        <f>ROUND(G36*H36,6)</f>
      </c>
      <c r="L36" s="38">
        <v>0</v>
      </c>
      <c s="32">
        <f>ROUND(ROUND(L36,2)*ROUND(G36,3),2)</f>
      </c>
      <c s="36" t="s">
        <v>95</v>
      </c>
      <c>
        <f>(M36*21)/100</f>
      </c>
      <c t="s">
        <v>27</v>
      </c>
    </row>
    <row r="37" spans="1:5" ht="12.75">
      <c r="A37" s="35" t="s">
        <v>55</v>
      </c>
      <c r="E37" s="39" t="s">
        <v>51</v>
      </c>
    </row>
    <row r="38" spans="1:5" ht="38.25">
      <c r="A38" s="35" t="s">
        <v>57</v>
      </c>
      <c r="E38" s="40" t="s">
        <v>917</v>
      </c>
    </row>
    <row r="39" spans="1:5" ht="25.5">
      <c r="A39" t="s">
        <v>59</v>
      </c>
      <c r="E39" s="39" t="s">
        <v>918</v>
      </c>
    </row>
    <row r="40" spans="1:16" ht="12.75">
      <c r="A40" t="s">
        <v>49</v>
      </c>
      <c s="34" t="s">
        <v>123</v>
      </c>
      <c s="34" t="s">
        <v>919</v>
      </c>
      <c s="35" t="s">
        <v>51</v>
      </c>
      <c s="6" t="s">
        <v>920</v>
      </c>
      <c s="36" t="s">
        <v>133</v>
      </c>
      <c s="37">
        <v>88</v>
      </c>
      <c s="36">
        <v>0</v>
      </c>
      <c s="36">
        <f>ROUND(G40*H40,6)</f>
      </c>
      <c r="L40" s="38">
        <v>0</v>
      </c>
      <c s="32">
        <f>ROUND(ROUND(L40,2)*ROUND(G40,3),2)</f>
      </c>
      <c s="36" t="s">
        <v>95</v>
      </c>
      <c>
        <f>(M40*21)/100</f>
      </c>
      <c t="s">
        <v>27</v>
      </c>
    </row>
    <row r="41" spans="1:5" ht="12.75">
      <c r="A41" s="35" t="s">
        <v>55</v>
      </c>
      <c r="E41" s="39" t="s">
        <v>51</v>
      </c>
    </row>
    <row r="42" spans="1:5" ht="38.25">
      <c r="A42" s="35" t="s">
        <v>57</v>
      </c>
      <c r="E42" s="40" t="s">
        <v>921</v>
      </c>
    </row>
    <row r="43" spans="1:5" ht="25.5">
      <c r="A43" t="s">
        <v>59</v>
      </c>
      <c r="E43" s="39" t="s">
        <v>918</v>
      </c>
    </row>
    <row r="44" spans="1:16" ht="12.75">
      <c r="A44" t="s">
        <v>49</v>
      </c>
      <c s="34" t="s">
        <v>130</v>
      </c>
      <c s="34" t="s">
        <v>922</v>
      </c>
      <c s="35" t="s">
        <v>51</v>
      </c>
      <c s="6" t="s">
        <v>923</v>
      </c>
      <c s="36" t="s">
        <v>133</v>
      </c>
      <c s="37">
        <v>88</v>
      </c>
      <c s="36">
        <v>0</v>
      </c>
      <c s="36">
        <f>ROUND(G44*H44,6)</f>
      </c>
      <c r="L44" s="38">
        <v>0</v>
      </c>
      <c s="32">
        <f>ROUND(ROUND(L44,2)*ROUND(G44,3),2)</f>
      </c>
      <c s="36" t="s">
        <v>95</v>
      </c>
      <c>
        <f>(M44*21)/100</f>
      </c>
      <c t="s">
        <v>27</v>
      </c>
    </row>
    <row r="45" spans="1:5" ht="12.75">
      <c r="A45" s="35" t="s">
        <v>55</v>
      </c>
      <c r="E45" s="39" t="s">
        <v>51</v>
      </c>
    </row>
    <row r="46" spans="1:5" ht="38.25">
      <c r="A46" s="35" t="s">
        <v>57</v>
      </c>
      <c r="E46" s="40" t="s">
        <v>921</v>
      </c>
    </row>
    <row r="47" spans="1:5" ht="25.5">
      <c r="A47" t="s">
        <v>59</v>
      </c>
      <c r="E47" s="39" t="s">
        <v>924</v>
      </c>
    </row>
    <row r="48" spans="1:16" ht="12.75">
      <c r="A48" t="s">
        <v>49</v>
      </c>
      <c s="34" t="s">
        <v>137</v>
      </c>
      <c s="34" t="s">
        <v>925</v>
      </c>
      <c s="35" t="s">
        <v>51</v>
      </c>
      <c s="6" t="s">
        <v>926</v>
      </c>
      <c s="36" t="s">
        <v>126</v>
      </c>
      <c s="37">
        <v>65</v>
      </c>
      <c s="36">
        <v>0</v>
      </c>
      <c s="36">
        <f>ROUND(G48*H48,6)</f>
      </c>
      <c r="L48" s="38">
        <v>0</v>
      </c>
      <c s="32">
        <f>ROUND(ROUND(L48,2)*ROUND(G48,3),2)</f>
      </c>
      <c s="36" t="s">
        <v>95</v>
      </c>
      <c>
        <f>(M48*21)/100</f>
      </c>
      <c t="s">
        <v>27</v>
      </c>
    </row>
    <row r="49" spans="1:5" ht="12.75">
      <c r="A49" s="35" t="s">
        <v>55</v>
      </c>
      <c r="E49" s="39" t="s">
        <v>51</v>
      </c>
    </row>
    <row r="50" spans="1:5" ht="38.25">
      <c r="A50" s="35" t="s">
        <v>57</v>
      </c>
      <c r="E50" s="40" t="s">
        <v>927</v>
      </c>
    </row>
    <row r="51" spans="1:5" ht="76.5">
      <c r="A51" t="s">
        <v>59</v>
      </c>
      <c r="E51" s="39" t="s">
        <v>928</v>
      </c>
    </row>
    <row r="52" spans="1:16" ht="25.5">
      <c r="A52" t="s">
        <v>49</v>
      </c>
      <c s="34" t="s">
        <v>144</v>
      </c>
      <c s="34" t="s">
        <v>929</v>
      </c>
      <c s="35" t="s">
        <v>51</v>
      </c>
      <c s="6" t="s">
        <v>930</v>
      </c>
      <c s="36" t="s">
        <v>133</v>
      </c>
      <c s="37">
        <v>1</v>
      </c>
      <c s="36">
        <v>0</v>
      </c>
      <c s="36">
        <f>ROUND(G52*H52,6)</f>
      </c>
      <c r="L52" s="38">
        <v>0</v>
      </c>
      <c s="32">
        <f>ROUND(ROUND(L52,2)*ROUND(G52,3),2)</f>
      </c>
      <c s="36" t="s">
        <v>95</v>
      </c>
      <c>
        <f>(M52*21)/100</f>
      </c>
      <c t="s">
        <v>27</v>
      </c>
    </row>
    <row r="53" spans="1:5" ht="12.75">
      <c r="A53" s="35" t="s">
        <v>55</v>
      </c>
      <c r="E53" s="39" t="s">
        <v>51</v>
      </c>
    </row>
    <row r="54" spans="1:5" ht="38.25">
      <c r="A54" s="35" t="s">
        <v>57</v>
      </c>
      <c r="E54" s="40" t="s">
        <v>430</v>
      </c>
    </row>
    <row r="55" spans="1:5" ht="38.25">
      <c r="A55" t="s">
        <v>59</v>
      </c>
      <c r="E55" s="39" t="s">
        <v>931</v>
      </c>
    </row>
    <row r="56" spans="1:16" ht="12.75">
      <c r="A56" t="s">
        <v>49</v>
      </c>
      <c s="34" t="s">
        <v>150</v>
      </c>
      <c s="34" t="s">
        <v>932</v>
      </c>
      <c s="35" t="s">
        <v>51</v>
      </c>
      <c s="6" t="s">
        <v>933</v>
      </c>
      <c s="36" t="s">
        <v>133</v>
      </c>
      <c s="37">
        <v>4</v>
      </c>
      <c s="36">
        <v>0</v>
      </c>
      <c s="36">
        <f>ROUND(G56*H56,6)</f>
      </c>
      <c r="L56" s="38">
        <v>0</v>
      </c>
      <c s="32">
        <f>ROUND(ROUND(L56,2)*ROUND(G56,3),2)</f>
      </c>
      <c s="36" t="s">
        <v>95</v>
      </c>
      <c>
        <f>(M56*21)/100</f>
      </c>
      <c t="s">
        <v>27</v>
      </c>
    </row>
    <row r="57" spans="1:5" ht="12.75">
      <c r="A57" s="35" t="s">
        <v>55</v>
      </c>
      <c r="E57" s="39" t="s">
        <v>51</v>
      </c>
    </row>
    <row r="58" spans="1:5" ht="38.25">
      <c r="A58" s="35" t="s">
        <v>57</v>
      </c>
      <c r="E58" s="40" t="s">
        <v>798</v>
      </c>
    </row>
    <row r="59" spans="1:5" ht="38.25">
      <c r="A59" t="s">
        <v>59</v>
      </c>
      <c r="E59" s="39" t="s">
        <v>931</v>
      </c>
    </row>
    <row r="60" spans="1:16" ht="12.75">
      <c r="A60" t="s">
        <v>49</v>
      </c>
      <c s="34" t="s">
        <v>155</v>
      </c>
      <c s="34" t="s">
        <v>934</v>
      </c>
      <c s="35" t="s">
        <v>51</v>
      </c>
      <c s="6" t="s">
        <v>935</v>
      </c>
      <c s="36" t="s">
        <v>133</v>
      </c>
      <c s="37">
        <v>1</v>
      </c>
      <c s="36">
        <v>0</v>
      </c>
      <c s="36">
        <f>ROUND(G60*H60,6)</f>
      </c>
      <c r="L60" s="38">
        <v>0</v>
      </c>
      <c s="32">
        <f>ROUND(ROUND(L60,2)*ROUND(G60,3),2)</f>
      </c>
      <c s="36" t="s">
        <v>95</v>
      </c>
      <c>
        <f>(M60*21)/100</f>
      </c>
      <c t="s">
        <v>27</v>
      </c>
    </row>
    <row r="61" spans="1:5" ht="12.75">
      <c r="A61" s="35" t="s">
        <v>55</v>
      </c>
      <c r="E61" s="39" t="s">
        <v>51</v>
      </c>
    </row>
    <row r="62" spans="1:5" ht="38.25">
      <c r="A62" s="35" t="s">
        <v>57</v>
      </c>
      <c r="E62" s="40" t="s">
        <v>430</v>
      </c>
    </row>
    <row r="63" spans="1:5" ht="25.5">
      <c r="A63" t="s">
        <v>59</v>
      </c>
      <c r="E63" s="39" t="s">
        <v>936</v>
      </c>
    </row>
    <row r="64" spans="1:16" ht="12.75">
      <c r="A64" t="s">
        <v>49</v>
      </c>
      <c s="34" t="s">
        <v>159</v>
      </c>
      <c s="34" t="s">
        <v>937</v>
      </c>
      <c s="35" t="s">
        <v>51</v>
      </c>
      <c s="6" t="s">
        <v>938</v>
      </c>
      <c s="36" t="s">
        <v>133</v>
      </c>
      <c s="37">
        <v>88</v>
      </c>
      <c s="36">
        <v>0</v>
      </c>
      <c s="36">
        <f>ROUND(G64*H64,6)</f>
      </c>
      <c r="L64" s="38">
        <v>0</v>
      </c>
      <c s="32">
        <f>ROUND(ROUND(L64,2)*ROUND(G64,3),2)</f>
      </c>
      <c s="36" t="s">
        <v>95</v>
      </c>
      <c>
        <f>(M64*21)/100</f>
      </c>
      <c t="s">
        <v>27</v>
      </c>
    </row>
    <row r="65" spans="1:5" ht="12.75">
      <c r="A65" s="35" t="s">
        <v>55</v>
      </c>
      <c r="E65" s="39" t="s">
        <v>51</v>
      </c>
    </row>
    <row r="66" spans="1:5" ht="38.25">
      <c r="A66" s="35" t="s">
        <v>57</v>
      </c>
      <c r="E66" s="40" t="s">
        <v>921</v>
      </c>
    </row>
    <row r="67" spans="1:5" ht="51">
      <c r="A67" t="s">
        <v>59</v>
      </c>
      <c r="E67" s="39" t="s">
        <v>939</v>
      </c>
    </row>
    <row r="68" spans="1:16" ht="12.75">
      <c r="A68" t="s">
        <v>49</v>
      </c>
      <c s="34" t="s">
        <v>165</v>
      </c>
      <c s="34" t="s">
        <v>940</v>
      </c>
      <c s="35" t="s">
        <v>51</v>
      </c>
      <c s="6" t="s">
        <v>941</v>
      </c>
      <c s="36" t="s">
        <v>133</v>
      </c>
      <c s="37">
        <v>5</v>
      </c>
      <c s="36">
        <v>0</v>
      </c>
      <c s="36">
        <f>ROUND(G68*H68,6)</f>
      </c>
      <c r="L68" s="38">
        <v>0</v>
      </c>
      <c s="32">
        <f>ROUND(ROUND(L68,2)*ROUND(G68,3),2)</f>
      </c>
      <c s="36" t="s">
        <v>95</v>
      </c>
      <c>
        <f>(M68*21)/100</f>
      </c>
      <c t="s">
        <v>27</v>
      </c>
    </row>
    <row r="69" spans="1:5" ht="12.75">
      <c r="A69" s="35" t="s">
        <v>55</v>
      </c>
      <c r="E69" s="39" t="s">
        <v>51</v>
      </c>
    </row>
    <row r="70" spans="1:5" ht="38.25">
      <c r="A70" s="35" t="s">
        <v>57</v>
      </c>
      <c r="E70" s="40" t="s">
        <v>402</v>
      </c>
    </row>
    <row r="71" spans="1:5" ht="25.5">
      <c r="A71" t="s">
        <v>59</v>
      </c>
      <c r="E71" s="39" t="s">
        <v>942</v>
      </c>
    </row>
    <row r="72" spans="1:16" ht="12.75">
      <c r="A72" t="s">
        <v>49</v>
      </c>
      <c s="34" t="s">
        <v>170</v>
      </c>
      <c s="34" t="s">
        <v>943</v>
      </c>
      <c s="35" t="s">
        <v>51</v>
      </c>
      <c s="6" t="s">
        <v>944</v>
      </c>
      <c s="36" t="s">
        <v>133</v>
      </c>
      <c s="37">
        <v>30</v>
      </c>
      <c s="36">
        <v>0</v>
      </c>
      <c s="36">
        <f>ROUND(G72*H72,6)</f>
      </c>
      <c r="L72" s="38">
        <v>0</v>
      </c>
      <c s="32">
        <f>ROUND(ROUND(L72,2)*ROUND(G72,3),2)</f>
      </c>
      <c s="36" t="s">
        <v>95</v>
      </c>
      <c>
        <f>(M72*21)/100</f>
      </c>
      <c t="s">
        <v>27</v>
      </c>
    </row>
    <row r="73" spans="1:5" ht="12.75">
      <c r="A73" s="35" t="s">
        <v>55</v>
      </c>
      <c r="E73" s="39" t="s">
        <v>51</v>
      </c>
    </row>
    <row r="74" spans="1:5" ht="38.25">
      <c r="A74" s="35" t="s">
        <v>57</v>
      </c>
      <c r="E74" s="40" t="s">
        <v>945</v>
      </c>
    </row>
    <row r="75" spans="1:5" ht="38.25">
      <c r="A75" t="s">
        <v>59</v>
      </c>
      <c r="E75" s="39" t="s">
        <v>946</v>
      </c>
    </row>
    <row r="76" spans="1:16" ht="12.75">
      <c r="A76" t="s">
        <v>49</v>
      </c>
      <c s="34" t="s">
        <v>175</v>
      </c>
      <c s="34" t="s">
        <v>947</v>
      </c>
      <c s="35" t="s">
        <v>51</v>
      </c>
      <c s="6" t="s">
        <v>948</v>
      </c>
      <c s="36" t="s">
        <v>133</v>
      </c>
      <c s="37">
        <v>88</v>
      </c>
      <c s="36">
        <v>0</v>
      </c>
      <c s="36">
        <f>ROUND(G76*H76,6)</f>
      </c>
      <c r="L76" s="38">
        <v>0</v>
      </c>
      <c s="32">
        <f>ROUND(ROUND(L76,2)*ROUND(G76,3),2)</f>
      </c>
      <c s="36" t="s">
        <v>95</v>
      </c>
      <c>
        <f>(M76*21)/100</f>
      </c>
      <c t="s">
        <v>27</v>
      </c>
    </row>
    <row r="77" spans="1:5" ht="12.75">
      <c r="A77" s="35" t="s">
        <v>55</v>
      </c>
      <c r="E77" s="39" t="s">
        <v>51</v>
      </c>
    </row>
    <row r="78" spans="1:5" ht="38.25">
      <c r="A78" s="35" t="s">
        <v>57</v>
      </c>
      <c r="E78" s="40" t="s">
        <v>921</v>
      </c>
    </row>
    <row r="79" spans="1:5" ht="38.25">
      <c r="A79" t="s">
        <v>59</v>
      </c>
      <c r="E79" s="39" t="s">
        <v>946</v>
      </c>
    </row>
    <row r="80" spans="1:16" ht="25.5">
      <c r="A80" t="s">
        <v>49</v>
      </c>
      <c s="34" t="s">
        <v>181</v>
      </c>
      <c s="34" t="s">
        <v>949</v>
      </c>
      <c s="35" t="s">
        <v>51</v>
      </c>
      <c s="6" t="s">
        <v>950</v>
      </c>
      <c s="36" t="s">
        <v>133</v>
      </c>
      <c s="37">
        <v>6</v>
      </c>
      <c s="36">
        <v>0</v>
      </c>
      <c s="36">
        <f>ROUND(G80*H80,6)</f>
      </c>
      <c r="L80" s="38">
        <v>0</v>
      </c>
      <c s="32">
        <f>ROUND(ROUND(L80,2)*ROUND(G80,3),2)</f>
      </c>
      <c s="36" t="s">
        <v>95</v>
      </c>
      <c>
        <f>(M80*21)/100</f>
      </c>
      <c t="s">
        <v>27</v>
      </c>
    </row>
    <row r="81" spans="1:5" ht="12.75">
      <c r="A81" s="35" t="s">
        <v>55</v>
      </c>
      <c r="E81" s="39" t="s">
        <v>51</v>
      </c>
    </row>
    <row r="82" spans="1:5" ht="38.25">
      <c r="A82" s="35" t="s">
        <v>57</v>
      </c>
      <c r="E82" s="40" t="s">
        <v>314</v>
      </c>
    </row>
    <row r="83" spans="1:5" ht="38.25">
      <c r="A83" t="s">
        <v>59</v>
      </c>
      <c r="E83" s="39" t="s">
        <v>946</v>
      </c>
    </row>
    <row r="84" spans="1:16" ht="25.5">
      <c r="A84" t="s">
        <v>49</v>
      </c>
      <c s="34" t="s">
        <v>187</v>
      </c>
      <c s="34" t="s">
        <v>951</v>
      </c>
      <c s="35" t="s">
        <v>51</v>
      </c>
      <c s="6" t="s">
        <v>952</v>
      </c>
      <c s="36" t="s">
        <v>133</v>
      </c>
      <c s="37">
        <v>30</v>
      </c>
      <c s="36">
        <v>0</v>
      </c>
      <c s="36">
        <f>ROUND(G84*H84,6)</f>
      </c>
      <c r="L84" s="38">
        <v>0</v>
      </c>
      <c s="32">
        <f>ROUND(ROUND(L84,2)*ROUND(G84,3),2)</f>
      </c>
      <c s="36" t="s">
        <v>95</v>
      </c>
      <c>
        <f>(M84*21)/100</f>
      </c>
      <c t="s">
        <v>27</v>
      </c>
    </row>
    <row r="85" spans="1:5" ht="12.75">
      <c r="A85" s="35" t="s">
        <v>55</v>
      </c>
      <c r="E85" s="39" t="s">
        <v>51</v>
      </c>
    </row>
    <row r="86" spans="1:5" ht="38.25">
      <c r="A86" s="35" t="s">
        <v>57</v>
      </c>
      <c r="E86" s="40" t="s">
        <v>953</v>
      </c>
    </row>
    <row r="87" spans="1:5" ht="38.25">
      <c r="A87" t="s">
        <v>59</v>
      </c>
      <c r="E87" s="39" t="s">
        <v>954</v>
      </c>
    </row>
    <row r="88" spans="1:16" ht="25.5">
      <c r="A88" t="s">
        <v>49</v>
      </c>
      <c s="34" t="s">
        <v>195</v>
      </c>
      <c s="34" t="s">
        <v>955</v>
      </c>
      <c s="35" t="s">
        <v>51</v>
      </c>
      <c s="6" t="s">
        <v>956</v>
      </c>
      <c s="36" t="s">
        <v>133</v>
      </c>
      <c s="37">
        <v>18</v>
      </c>
      <c s="36">
        <v>0</v>
      </c>
      <c s="36">
        <f>ROUND(G88*H88,6)</f>
      </c>
      <c r="L88" s="38">
        <v>0</v>
      </c>
      <c s="32">
        <f>ROUND(ROUND(L88,2)*ROUND(G88,3),2)</f>
      </c>
      <c s="36" t="s">
        <v>95</v>
      </c>
      <c>
        <f>(M88*21)/100</f>
      </c>
      <c t="s">
        <v>27</v>
      </c>
    </row>
    <row r="89" spans="1:5" ht="12.75">
      <c r="A89" s="35" t="s">
        <v>55</v>
      </c>
      <c r="E89" s="39" t="s">
        <v>51</v>
      </c>
    </row>
    <row r="90" spans="1:5" ht="38.25">
      <c r="A90" s="35" t="s">
        <v>57</v>
      </c>
      <c r="E90" s="40" t="s">
        <v>957</v>
      </c>
    </row>
    <row r="91" spans="1:5" ht="38.25">
      <c r="A91" t="s">
        <v>59</v>
      </c>
      <c r="E91" s="39" t="s">
        <v>954</v>
      </c>
    </row>
    <row r="92" spans="1:16" ht="12.75">
      <c r="A92" t="s">
        <v>49</v>
      </c>
      <c s="34" t="s">
        <v>201</v>
      </c>
      <c s="34" t="s">
        <v>958</v>
      </c>
      <c s="35" t="s">
        <v>51</v>
      </c>
      <c s="6" t="s">
        <v>959</v>
      </c>
      <c s="36" t="s">
        <v>133</v>
      </c>
      <c s="37">
        <v>4</v>
      </c>
      <c s="36">
        <v>0</v>
      </c>
      <c s="36">
        <f>ROUND(G92*H92,6)</f>
      </c>
      <c r="L92" s="38">
        <v>0</v>
      </c>
      <c s="32">
        <f>ROUND(ROUND(L92,2)*ROUND(G92,3),2)</f>
      </c>
      <c s="36" t="s">
        <v>95</v>
      </c>
      <c>
        <f>(M92*21)/100</f>
      </c>
      <c t="s">
        <v>27</v>
      </c>
    </row>
    <row r="93" spans="1:5" ht="12.75">
      <c r="A93" s="35" t="s">
        <v>55</v>
      </c>
      <c r="E93" s="39" t="s">
        <v>51</v>
      </c>
    </row>
    <row r="94" spans="1:5" ht="38.25">
      <c r="A94" s="35" t="s">
        <v>57</v>
      </c>
      <c r="E94" s="40" t="s">
        <v>798</v>
      </c>
    </row>
    <row r="95" spans="1:5" ht="63.75">
      <c r="A95" t="s">
        <v>59</v>
      </c>
      <c r="E95" s="39" t="s">
        <v>960</v>
      </c>
    </row>
    <row r="96" spans="1:16" ht="25.5">
      <c r="A96" t="s">
        <v>49</v>
      </c>
      <c s="34" t="s">
        <v>207</v>
      </c>
      <c s="34" t="s">
        <v>961</v>
      </c>
      <c s="35" t="s">
        <v>51</v>
      </c>
      <c s="6" t="s">
        <v>962</v>
      </c>
      <c s="36" t="s">
        <v>133</v>
      </c>
      <c s="37">
        <v>1</v>
      </c>
      <c s="36">
        <v>0</v>
      </c>
      <c s="36">
        <f>ROUND(G96*H96,6)</f>
      </c>
      <c r="L96" s="38">
        <v>0</v>
      </c>
      <c s="32">
        <f>ROUND(ROUND(L96,2)*ROUND(G96,3),2)</f>
      </c>
      <c s="36" t="s">
        <v>95</v>
      </c>
      <c>
        <f>(M96*21)/100</f>
      </c>
      <c t="s">
        <v>27</v>
      </c>
    </row>
    <row r="97" spans="1:5" ht="12.75">
      <c r="A97" s="35" t="s">
        <v>55</v>
      </c>
      <c r="E97" s="39" t="s">
        <v>51</v>
      </c>
    </row>
    <row r="98" spans="1:5" ht="38.25">
      <c r="A98" s="35" t="s">
        <v>57</v>
      </c>
      <c r="E98" s="40" t="s">
        <v>430</v>
      </c>
    </row>
    <row r="99" spans="1:5" ht="76.5">
      <c r="A99" t="s">
        <v>59</v>
      </c>
      <c r="E99" s="39" t="s">
        <v>963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45</v>
      </c>
      <c r="E8" s="30" t="s">
        <v>17</v>
      </c>
      <c r="J8" s="29">
        <f>0+J9+J22</f>
      </c>
      <c s="29">
        <f>0+K9+K22</f>
      </c>
      <c s="29">
        <f>0+L9+L22</f>
      </c>
      <c s="29">
        <f>0+M9+M22</f>
      </c>
    </row>
    <row r="9" spans="1:13" ht="12.75">
      <c r="A9" t="s">
        <v>46</v>
      </c>
      <c r="C9" s="31" t="s">
        <v>47</v>
      </c>
      <c r="E9" s="33" t="s">
        <v>48</v>
      </c>
      <c r="J9" s="32">
        <f>0</f>
      </c>
      <c s="32">
        <f>0</f>
      </c>
      <c s="32">
        <f>0+L10+L14+L18</f>
      </c>
      <c s="32">
        <f>0+M10+M14+M18</f>
      </c>
    </row>
    <row r="10" spans="1:16" ht="12.75">
      <c r="A10" t="s">
        <v>49</v>
      </c>
      <c s="34" t="s">
        <v>47</v>
      </c>
      <c s="34" t="s">
        <v>50</v>
      </c>
      <c s="35" t="s">
        <v>51</v>
      </c>
      <c s="6" t="s">
        <v>52</v>
      </c>
      <c s="36" t="s">
        <v>53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58</v>
      </c>
    </row>
    <row r="13" spans="1:5" ht="89.25">
      <c r="A13" t="s">
        <v>59</v>
      </c>
      <c r="E13" s="39" t="s">
        <v>60</v>
      </c>
    </row>
    <row r="14" spans="1:16" ht="12.75">
      <c r="A14" t="s">
        <v>49</v>
      </c>
      <c s="34" t="s">
        <v>27</v>
      </c>
      <c s="34" t="s">
        <v>61</v>
      </c>
      <c s="35" t="s">
        <v>51</v>
      </c>
      <c s="6" t="s">
        <v>62</v>
      </c>
      <c s="36" t="s">
        <v>53</v>
      </c>
      <c s="37">
        <v>1</v>
      </c>
      <c s="36">
        <v>0</v>
      </c>
      <c s="36">
        <f>ROUND(G14*H14,6)</f>
      </c>
      <c r="L14" s="38">
        <v>0</v>
      </c>
      <c s="32">
        <f>ROUND(ROUND(L14,2)*ROUND(G14,3),2)</f>
      </c>
      <c s="36" t="s">
        <v>54</v>
      </c>
      <c>
        <f>(M14*21)/100</f>
      </c>
      <c t="s">
        <v>27</v>
      </c>
    </row>
    <row r="15" spans="1:5" ht="12.75">
      <c r="A15" s="35" t="s">
        <v>55</v>
      </c>
      <c r="E15" s="39" t="s">
        <v>56</v>
      </c>
    </row>
    <row r="16" spans="1:5" ht="12.75">
      <c r="A16" s="35" t="s">
        <v>57</v>
      </c>
      <c r="E16" s="40" t="s">
        <v>58</v>
      </c>
    </row>
    <row r="17" spans="1:5" ht="102">
      <c r="A17" t="s">
        <v>59</v>
      </c>
      <c r="E17" s="39" t="s">
        <v>63</v>
      </c>
    </row>
    <row r="18" spans="1:16" ht="12.75">
      <c r="A18" t="s">
        <v>49</v>
      </c>
      <c s="34" t="s">
        <v>26</v>
      </c>
      <c s="34" t="s">
        <v>64</v>
      </c>
      <c s="35" t="s">
        <v>51</v>
      </c>
      <c s="6" t="s">
        <v>65</v>
      </c>
      <c s="36" t="s">
        <v>53</v>
      </c>
      <c s="37">
        <v>1</v>
      </c>
      <c s="36">
        <v>0</v>
      </c>
      <c s="36">
        <f>ROUND(G18*H18,6)</f>
      </c>
      <c r="L18" s="38">
        <v>0</v>
      </c>
      <c s="32">
        <f>ROUND(ROUND(L18,2)*ROUND(G18,3),2)</f>
      </c>
      <c s="36" t="s">
        <v>54</v>
      </c>
      <c>
        <f>(M18*21)/100</f>
      </c>
      <c t="s">
        <v>27</v>
      </c>
    </row>
    <row r="19" spans="1:5" ht="12.75">
      <c r="A19" s="35" t="s">
        <v>55</v>
      </c>
      <c r="E19" s="39" t="s">
        <v>66</v>
      </c>
    </row>
    <row r="20" spans="1:5" ht="12.75">
      <c r="A20" s="35" t="s">
        <v>57</v>
      </c>
      <c r="E20" s="40" t="s">
        <v>58</v>
      </c>
    </row>
    <row r="21" spans="1:5" ht="38.25">
      <c r="A21" t="s">
        <v>59</v>
      </c>
      <c r="E21" s="39" t="s">
        <v>67</v>
      </c>
    </row>
    <row r="22" spans="1:13" ht="12.75">
      <c r="A22" t="s">
        <v>46</v>
      </c>
      <c r="C22" s="31" t="s">
        <v>27</v>
      </c>
      <c r="E22" s="33" t="s">
        <v>68</v>
      </c>
      <c r="J22" s="32">
        <f>0</f>
      </c>
      <c s="32">
        <f>0</f>
      </c>
      <c s="32">
        <f>0+L23+L27+L31</f>
      </c>
      <c s="32">
        <f>0+M23+M27+M31</f>
      </c>
    </row>
    <row r="23" spans="1:16" ht="12.75">
      <c r="A23" t="s">
        <v>49</v>
      </c>
      <c s="34" t="s">
        <v>69</v>
      </c>
      <c s="34" t="s">
        <v>70</v>
      </c>
      <c s="35" t="s">
        <v>71</v>
      </c>
      <c s="6" t="s">
        <v>72</v>
      </c>
      <c s="36" t="s">
        <v>53</v>
      </c>
      <c s="37">
        <v>1</v>
      </c>
      <c s="36">
        <v>0</v>
      </c>
      <c s="36">
        <f>ROUND(G23*H23,6)</f>
      </c>
      <c r="L23" s="38">
        <v>0</v>
      </c>
      <c s="32">
        <f>ROUND(ROUND(L23,2)*ROUND(G23,3),2)</f>
      </c>
      <c s="36" t="s">
        <v>54</v>
      </c>
      <c>
        <f>(M23*21)/100</f>
      </c>
      <c t="s">
        <v>27</v>
      </c>
    </row>
    <row r="24" spans="1:5" ht="12.75">
      <c r="A24" s="35" t="s">
        <v>55</v>
      </c>
      <c r="E24" s="39" t="s">
        <v>73</v>
      </c>
    </row>
    <row r="25" spans="1:5" ht="12.75">
      <c r="A25" s="35" t="s">
        <v>57</v>
      </c>
      <c r="E25" s="40" t="s">
        <v>58</v>
      </c>
    </row>
    <row r="26" spans="1:5" ht="89.25">
      <c r="A26" t="s">
        <v>59</v>
      </c>
      <c r="E26" s="39" t="s">
        <v>74</v>
      </c>
    </row>
    <row r="27" spans="1:16" ht="12.75">
      <c r="A27" t="s">
        <v>49</v>
      </c>
      <c s="34" t="s">
        <v>75</v>
      </c>
      <c s="34" t="s">
        <v>70</v>
      </c>
      <c s="35" t="s">
        <v>76</v>
      </c>
      <c s="6" t="s">
        <v>77</v>
      </c>
      <c s="36" t="s">
        <v>53</v>
      </c>
      <c s="37">
        <v>1</v>
      </c>
      <c s="36">
        <v>0</v>
      </c>
      <c s="36">
        <f>ROUND(G27*H27,6)</f>
      </c>
      <c r="L27" s="38">
        <v>0</v>
      </c>
      <c s="32">
        <f>ROUND(ROUND(L27,2)*ROUND(G27,3),2)</f>
      </c>
      <c s="36" t="s">
        <v>54</v>
      </c>
      <c>
        <f>(M27*21)/100</f>
      </c>
      <c t="s">
        <v>27</v>
      </c>
    </row>
    <row r="28" spans="1:5" ht="12.75">
      <c r="A28" s="35" t="s">
        <v>55</v>
      </c>
      <c r="E28" s="39" t="s">
        <v>78</v>
      </c>
    </row>
    <row r="29" spans="1:5" ht="12.75">
      <c r="A29" s="35" t="s">
        <v>57</v>
      </c>
      <c r="E29" s="40" t="s">
        <v>58</v>
      </c>
    </row>
    <row r="30" spans="1:5" ht="76.5">
      <c r="A30" t="s">
        <v>59</v>
      </c>
      <c r="E30" s="39" t="s">
        <v>79</v>
      </c>
    </row>
    <row r="31" spans="1:16" ht="12.75">
      <c r="A31" t="s">
        <v>49</v>
      </c>
      <c s="34" t="s">
        <v>80</v>
      </c>
      <c s="34" t="s">
        <v>70</v>
      </c>
      <c s="35" t="s">
        <v>81</v>
      </c>
      <c s="6" t="s">
        <v>82</v>
      </c>
      <c s="36" t="s">
        <v>53</v>
      </c>
      <c s="37">
        <v>1</v>
      </c>
      <c s="36">
        <v>0</v>
      </c>
      <c s="36">
        <f>ROUND(G31*H31,6)</f>
      </c>
      <c r="L31" s="38">
        <v>0</v>
      </c>
      <c s="32">
        <f>ROUND(ROUND(L31,2)*ROUND(G31,3),2)</f>
      </c>
      <c s="36" t="s">
        <v>83</v>
      </c>
      <c>
        <f>(M31*21)/100</f>
      </c>
      <c t="s">
        <v>27</v>
      </c>
    </row>
    <row r="32" spans="1:5" ht="12.75">
      <c r="A32" s="35" t="s">
        <v>55</v>
      </c>
      <c r="E32" s="39" t="s">
        <v>84</v>
      </c>
    </row>
    <row r="33" spans="1:5" ht="12.75">
      <c r="A33" s="35" t="s">
        <v>57</v>
      </c>
      <c r="E33" s="40" t="s">
        <v>58</v>
      </c>
    </row>
    <row r="34" spans="1:5" ht="25.5">
      <c r="A34" t="s">
        <v>59</v>
      </c>
      <c r="E34" s="39" t="s">
        <v>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v>
      </c>
      <c s="41">
        <f>Rekapitulace!C12</f>
      </c>
      <c s="20" t="s">
        <v>0</v>
      </c>
      <c t="s">
        <v>23</v>
      </c>
      <c t="s">
        <v>27</v>
      </c>
    </row>
    <row r="4" spans="1:16" ht="32" customHeight="1">
      <c r="A4" s="24" t="s">
        <v>20</v>
      </c>
      <c s="25" t="s">
        <v>28</v>
      </c>
      <c s="27" t="s">
        <v>86</v>
      </c>
      <c r="E4" s="26" t="s">
        <v>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COUNTIFS(L8:L218,"=0",A8:A218,"P")+COUNTIFS(L8:L218,"",A8:A218,"P")+SUM(Q8:Q218)</f>
      </c>
    </row>
    <row r="8" spans="1:13" ht="12.75">
      <c r="A8" t="s">
        <v>44</v>
      </c>
      <c r="C8" s="28" t="s">
        <v>90</v>
      </c>
      <c r="E8" s="30" t="s">
        <v>89</v>
      </c>
      <c r="J8" s="29">
        <f>0+J9+J46+J87+J100+J105+J110+J155+J164+J177</f>
      </c>
      <c s="29">
        <f>0+K9+K46+K87+K100+K105+K110+K155+K164+K177</f>
      </c>
      <c s="29">
        <f>0+L9+L46+L87+L100+L105+L110+L155+L164+L177</f>
      </c>
      <c s="29">
        <f>0+M9+M46+M87+M100+M105+M110+M155+M164+M177</f>
      </c>
    </row>
    <row r="9" spans="1:13" ht="12.75">
      <c r="A9" t="s">
        <v>46</v>
      </c>
      <c r="C9" s="31" t="s">
        <v>54</v>
      </c>
      <c r="E9" s="33" t="s">
        <v>91</v>
      </c>
      <c r="J9" s="32">
        <f>0</f>
      </c>
      <c s="32">
        <f>0</f>
      </c>
      <c s="32">
        <f>0+L10+L14+L18+L22+L26+L30+L34+L38+L42</f>
      </c>
      <c s="32">
        <f>0+M10+M14+M18+M22+M26+M30+M34+M38+M42</f>
      </c>
    </row>
    <row r="10" spans="1:16" ht="25.5">
      <c r="A10" t="s">
        <v>49</v>
      </c>
      <c s="34" t="s">
        <v>47</v>
      </c>
      <c s="34" t="s">
        <v>92</v>
      </c>
      <c s="35" t="s">
        <v>51</v>
      </c>
      <c s="6" t="s">
        <v>93</v>
      </c>
      <c s="36" t="s">
        <v>94</v>
      </c>
      <c s="37">
        <v>579.03</v>
      </c>
      <c s="36">
        <v>0</v>
      </c>
      <c s="36">
        <f>ROUND(G10*H10,6)</f>
      </c>
      <c r="L10" s="38">
        <v>0</v>
      </c>
      <c s="32">
        <f>ROUND(ROUND(L10,2)*ROUND(G10,3),2)</f>
      </c>
      <c s="36" t="s">
        <v>95</v>
      </c>
      <c>
        <f>(M10*21)/100</f>
      </c>
      <c t="s">
        <v>27</v>
      </c>
    </row>
    <row r="11" spans="1:5" ht="12.75">
      <c r="A11" s="35" t="s">
        <v>55</v>
      </c>
      <c r="E11" s="39" t="s">
        <v>96</v>
      </c>
    </row>
    <row r="12" spans="1:5" ht="38.25">
      <c r="A12" s="35" t="s">
        <v>57</v>
      </c>
      <c r="E12" s="40" t="s">
        <v>97</v>
      </c>
    </row>
    <row r="13" spans="1:5" ht="89.25">
      <c r="A13" t="s">
        <v>59</v>
      </c>
      <c r="E13" s="39" t="s">
        <v>98</v>
      </c>
    </row>
    <row r="14" spans="1:16" ht="25.5">
      <c r="A14" t="s">
        <v>49</v>
      </c>
      <c s="34" t="s">
        <v>27</v>
      </c>
      <c s="34" t="s">
        <v>99</v>
      </c>
      <c s="35" t="s">
        <v>51</v>
      </c>
      <c s="6" t="s">
        <v>100</v>
      </c>
      <c s="36" t="s">
        <v>94</v>
      </c>
      <c s="37">
        <v>2.7</v>
      </c>
      <c s="36">
        <v>0</v>
      </c>
      <c s="36">
        <f>ROUND(G14*H14,6)</f>
      </c>
      <c r="L14" s="38">
        <v>0</v>
      </c>
      <c s="32">
        <f>ROUND(ROUND(L14,2)*ROUND(G14,3),2)</f>
      </c>
      <c s="36" t="s">
        <v>95</v>
      </c>
      <c>
        <f>(M14*21)/100</f>
      </c>
      <c t="s">
        <v>27</v>
      </c>
    </row>
    <row r="15" spans="1:5" ht="12.75">
      <c r="A15" s="35" t="s">
        <v>55</v>
      </c>
      <c r="E15" s="39" t="s">
        <v>101</v>
      </c>
    </row>
    <row r="16" spans="1:5" ht="38.25">
      <c r="A16" s="35" t="s">
        <v>57</v>
      </c>
      <c r="E16" s="40" t="s">
        <v>102</v>
      </c>
    </row>
    <row r="17" spans="1:5" ht="89.25">
      <c r="A17" t="s">
        <v>59</v>
      </c>
      <c r="E17" s="39" t="s">
        <v>98</v>
      </c>
    </row>
    <row r="18" spans="1:16" ht="25.5">
      <c r="A18" t="s">
        <v>49</v>
      </c>
      <c s="34" t="s">
        <v>26</v>
      </c>
      <c s="34" t="s">
        <v>103</v>
      </c>
      <c s="35" t="s">
        <v>51</v>
      </c>
      <c s="6" t="s">
        <v>104</v>
      </c>
      <c s="36" t="s">
        <v>94</v>
      </c>
      <c s="37">
        <v>1006.375</v>
      </c>
      <c s="36">
        <v>0</v>
      </c>
      <c s="36">
        <f>ROUND(G18*H18,6)</f>
      </c>
      <c r="L18" s="38">
        <v>0</v>
      </c>
      <c s="32">
        <f>ROUND(ROUND(L18,2)*ROUND(G18,3),2)</f>
      </c>
      <c s="36" t="s">
        <v>95</v>
      </c>
      <c>
        <f>(M18*21)/100</f>
      </c>
      <c t="s">
        <v>27</v>
      </c>
    </row>
    <row r="19" spans="1:5" ht="12.75">
      <c r="A19" s="35" t="s">
        <v>55</v>
      </c>
      <c r="E19" s="39" t="s">
        <v>105</v>
      </c>
    </row>
    <row r="20" spans="1:5" ht="38.25">
      <c r="A20" s="35" t="s">
        <v>57</v>
      </c>
      <c r="E20" s="40" t="s">
        <v>106</v>
      </c>
    </row>
    <row r="21" spans="1:5" ht="89.25">
      <c r="A21" t="s">
        <v>59</v>
      </c>
      <c r="E21" s="39" t="s">
        <v>98</v>
      </c>
    </row>
    <row r="22" spans="1:16" ht="25.5">
      <c r="A22" t="s">
        <v>49</v>
      </c>
      <c s="34" t="s">
        <v>69</v>
      </c>
      <c s="34" t="s">
        <v>107</v>
      </c>
      <c s="35" t="s">
        <v>51</v>
      </c>
      <c s="6" t="s">
        <v>108</v>
      </c>
      <c s="36" t="s">
        <v>94</v>
      </c>
      <c s="37">
        <v>0.071</v>
      </c>
      <c s="36">
        <v>0</v>
      </c>
      <c s="36">
        <f>ROUND(G22*H22,6)</f>
      </c>
      <c r="L22" s="38">
        <v>0</v>
      </c>
      <c s="32">
        <f>ROUND(ROUND(L22,2)*ROUND(G22,3),2)</f>
      </c>
      <c s="36" t="s">
        <v>95</v>
      </c>
      <c>
        <f>(M22*21)/100</f>
      </c>
      <c t="s">
        <v>27</v>
      </c>
    </row>
    <row r="23" spans="1:5" ht="12.75">
      <c r="A23" s="35" t="s">
        <v>55</v>
      </c>
      <c r="E23" s="39" t="s">
        <v>105</v>
      </c>
    </row>
    <row r="24" spans="1:5" ht="38.25">
      <c r="A24" s="35" t="s">
        <v>57</v>
      </c>
      <c r="E24" s="40" t="s">
        <v>109</v>
      </c>
    </row>
    <row r="25" spans="1:5" ht="89.25">
      <c r="A25" t="s">
        <v>59</v>
      </c>
      <c r="E25" s="39" t="s">
        <v>98</v>
      </c>
    </row>
    <row r="26" spans="1:16" ht="25.5">
      <c r="A26" t="s">
        <v>49</v>
      </c>
      <c s="34" t="s">
        <v>75</v>
      </c>
      <c s="34" t="s">
        <v>110</v>
      </c>
      <c s="35" t="s">
        <v>51</v>
      </c>
      <c s="6" t="s">
        <v>111</v>
      </c>
      <c s="36" t="s">
        <v>94</v>
      </c>
      <c s="37">
        <v>0.161</v>
      </c>
      <c s="36">
        <v>0</v>
      </c>
      <c s="36">
        <f>ROUND(G26*H26,6)</f>
      </c>
      <c r="L26" s="38">
        <v>0</v>
      </c>
      <c s="32">
        <f>ROUND(ROUND(L26,2)*ROUND(G26,3),2)</f>
      </c>
      <c s="36" t="s">
        <v>95</v>
      </c>
      <c>
        <f>(M26*21)/100</f>
      </c>
      <c t="s">
        <v>27</v>
      </c>
    </row>
    <row r="27" spans="1:5" ht="12.75">
      <c r="A27" s="35" t="s">
        <v>55</v>
      </c>
      <c r="E27" s="39" t="s">
        <v>105</v>
      </c>
    </row>
    <row r="28" spans="1:5" ht="38.25">
      <c r="A28" s="35" t="s">
        <v>57</v>
      </c>
      <c r="E28" s="40" t="s">
        <v>112</v>
      </c>
    </row>
    <row r="29" spans="1:5" ht="89.25">
      <c r="A29" t="s">
        <v>59</v>
      </c>
      <c r="E29" s="39" t="s">
        <v>98</v>
      </c>
    </row>
    <row r="30" spans="1:16" ht="25.5">
      <c r="A30" t="s">
        <v>49</v>
      </c>
      <c s="34" t="s">
        <v>80</v>
      </c>
      <c s="34" t="s">
        <v>113</v>
      </c>
      <c s="35" t="s">
        <v>51</v>
      </c>
      <c s="6" t="s">
        <v>114</v>
      </c>
      <c s="36" t="s">
        <v>94</v>
      </c>
      <c s="37">
        <v>39.69</v>
      </c>
      <c s="36">
        <v>0</v>
      </c>
      <c s="36">
        <f>ROUND(G30*H30,6)</f>
      </c>
      <c r="L30" s="38">
        <v>0</v>
      </c>
      <c s="32">
        <f>ROUND(ROUND(L30,2)*ROUND(G30,3),2)</f>
      </c>
      <c s="36" t="s">
        <v>95</v>
      </c>
      <c>
        <f>(M30*21)/100</f>
      </c>
      <c t="s">
        <v>27</v>
      </c>
    </row>
    <row r="31" spans="1:5" ht="12.75">
      <c r="A31" s="35" t="s">
        <v>55</v>
      </c>
      <c r="E31" s="39" t="s">
        <v>115</v>
      </c>
    </row>
    <row r="32" spans="1:5" ht="38.25">
      <c r="A32" s="35" t="s">
        <v>57</v>
      </c>
      <c r="E32" s="40" t="s">
        <v>116</v>
      </c>
    </row>
    <row r="33" spans="1:5" ht="89.25">
      <c r="A33" t="s">
        <v>59</v>
      </c>
      <c r="E33" s="39" t="s">
        <v>98</v>
      </c>
    </row>
    <row r="34" spans="1:16" ht="12.75">
      <c r="A34" t="s">
        <v>49</v>
      </c>
      <c s="34" t="s">
        <v>117</v>
      </c>
      <c s="34" t="s">
        <v>118</v>
      </c>
      <c s="35" t="s">
        <v>51</v>
      </c>
      <c s="6" t="s">
        <v>119</v>
      </c>
      <c s="36" t="s">
        <v>53</v>
      </c>
      <c s="37">
        <v>1</v>
      </c>
      <c s="36">
        <v>0</v>
      </c>
      <c s="36">
        <f>ROUND(G34*H34,6)</f>
      </c>
      <c r="L34" s="38">
        <v>0</v>
      </c>
      <c s="32">
        <f>ROUND(ROUND(L34,2)*ROUND(G34,3),2)</f>
      </c>
      <c s="36" t="s">
        <v>95</v>
      </c>
      <c>
        <f>(M34*21)/100</f>
      </c>
      <c t="s">
        <v>27</v>
      </c>
    </row>
    <row r="35" spans="1:5" ht="12.75">
      <c r="A35" s="35" t="s">
        <v>55</v>
      </c>
      <c r="E35" s="39" t="s">
        <v>120</v>
      </c>
    </row>
    <row r="36" spans="1:5" ht="38.25">
      <c r="A36" s="35" t="s">
        <v>57</v>
      </c>
      <c r="E36" s="40" t="s">
        <v>121</v>
      </c>
    </row>
    <row r="37" spans="1:5" ht="12.75">
      <c r="A37" t="s">
        <v>59</v>
      </c>
      <c r="E37" s="39" t="s">
        <v>122</v>
      </c>
    </row>
    <row r="38" spans="1:16" ht="12.75">
      <c r="A38" t="s">
        <v>49</v>
      </c>
      <c s="34" t="s">
        <v>123</v>
      </c>
      <c s="34" t="s">
        <v>124</v>
      </c>
      <c s="35" t="s">
        <v>51</v>
      </c>
      <c s="6" t="s">
        <v>125</v>
      </c>
      <c s="36" t="s">
        <v>126</v>
      </c>
      <c s="37">
        <v>372.49</v>
      </c>
      <c s="36">
        <v>0</v>
      </c>
      <c s="36">
        <f>ROUND(G38*H38,6)</f>
      </c>
      <c r="L38" s="38">
        <v>0</v>
      </c>
      <c s="32">
        <f>ROUND(ROUND(L38,2)*ROUND(G38,3),2)</f>
      </c>
      <c s="36" t="s">
        <v>95</v>
      </c>
      <c>
        <f>(M38*21)/100</f>
      </c>
      <c t="s">
        <v>27</v>
      </c>
    </row>
    <row r="39" spans="1:5" ht="12.75">
      <c r="A39" s="35" t="s">
        <v>55</v>
      </c>
      <c r="E39" s="39" t="s">
        <v>127</v>
      </c>
    </row>
    <row r="40" spans="1:5" ht="38.25">
      <c r="A40" s="35" t="s">
        <v>57</v>
      </c>
      <c r="E40" s="40" t="s">
        <v>128</v>
      </c>
    </row>
    <row r="41" spans="1:5" ht="12.75">
      <c r="A41" t="s">
        <v>59</v>
      </c>
      <c r="E41" s="39" t="s">
        <v>129</v>
      </c>
    </row>
    <row r="42" spans="1:16" ht="12.75">
      <c r="A42" t="s">
        <v>49</v>
      </c>
      <c s="34" t="s">
        <v>130</v>
      </c>
      <c s="34" t="s">
        <v>131</v>
      </c>
      <c s="35" t="s">
        <v>51</v>
      </c>
      <c s="6" t="s">
        <v>132</v>
      </c>
      <c s="36" t="s">
        <v>133</v>
      </c>
      <c s="37">
        <v>11</v>
      </c>
      <c s="36">
        <v>0</v>
      </c>
      <c s="36">
        <f>ROUND(G42*H42,6)</f>
      </c>
      <c r="L42" s="38">
        <v>0</v>
      </c>
      <c s="32">
        <f>ROUND(ROUND(L42,2)*ROUND(G42,3),2)</f>
      </c>
      <c s="36" t="s">
        <v>95</v>
      </c>
      <c>
        <f>(M42*21)/100</f>
      </c>
      <c t="s">
        <v>27</v>
      </c>
    </row>
    <row r="43" spans="1:5" ht="25.5">
      <c r="A43" s="35" t="s">
        <v>55</v>
      </c>
      <c r="E43" s="39" t="s">
        <v>134</v>
      </c>
    </row>
    <row r="44" spans="1:5" ht="38.25">
      <c r="A44" s="35" t="s">
        <v>57</v>
      </c>
      <c r="E44" s="40" t="s">
        <v>135</v>
      </c>
    </row>
    <row r="45" spans="1:5" ht="12.75">
      <c r="A45" t="s">
        <v>59</v>
      </c>
      <c r="E45" s="39" t="s">
        <v>122</v>
      </c>
    </row>
    <row r="46" spans="1:13" ht="12.75">
      <c r="A46" t="s">
        <v>46</v>
      </c>
      <c r="C46" s="31" t="s">
        <v>47</v>
      </c>
      <c r="E46" s="33" t="s">
        <v>136</v>
      </c>
      <c r="J46" s="32">
        <f>0</f>
      </c>
      <c s="32">
        <f>0</f>
      </c>
      <c s="32">
        <f>0+L47+L51+L55+L59+L63+L67+L71+L75+L79+L83</f>
      </c>
      <c s="32">
        <f>0+M47+M51+M55+M59+M63+M67+M71+M75+M79+M83</f>
      </c>
    </row>
    <row r="47" spans="1:16" ht="12.75">
      <c r="A47" t="s">
        <v>49</v>
      </c>
      <c s="34" t="s">
        <v>137</v>
      </c>
      <c s="34" t="s">
        <v>138</v>
      </c>
      <c s="35" t="s">
        <v>51</v>
      </c>
      <c s="6" t="s">
        <v>139</v>
      </c>
      <c s="36" t="s">
        <v>140</v>
      </c>
      <c s="37">
        <v>31.5</v>
      </c>
      <c s="36">
        <v>0</v>
      </c>
      <c s="36">
        <f>ROUND(G47*H47,6)</f>
      </c>
      <c r="L47" s="38">
        <v>0</v>
      </c>
      <c s="32">
        <f>ROUND(ROUND(L47,2)*ROUND(G47,3),2)</f>
      </c>
      <c s="36" t="s">
        <v>95</v>
      </c>
      <c>
        <f>(M47*21)/100</f>
      </c>
      <c t="s">
        <v>27</v>
      </c>
    </row>
    <row r="48" spans="1:5" ht="12.75">
      <c r="A48" s="35" t="s">
        <v>55</v>
      </c>
      <c r="E48" s="39" t="s">
        <v>141</v>
      </c>
    </row>
    <row r="49" spans="1:5" ht="38.25">
      <c r="A49" s="35" t="s">
        <v>57</v>
      </c>
      <c r="E49" s="40" t="s">
        <v>142</v>
      </c>
    </row>
    <row r="50" spans="1:5" ht="242.25">
      <c r="A50" t="s">
        <v>59</v>
      </c>
      <c r="E50" s="39" t="s">
        <v>143</v>
      </c>
    </row>
    <row r="51" spans="1:16" ht="12.75">
      <c r="A51" t="s">
        <v>49</v>
      </c>
      <c s="34" t="s">
        <v>144</v>
      </c>
      <c s="34" t="s">
        <v>145</v>
      </c>
      <c s="35" t="s">
        <v>51</v>
      </c>
      <c s="6" t="s">
        <v>146</v>
      </c>
      <c s="36" t="s">
        <v>147</v>
      </c>
      <c s="37">
        <v>1890</v>
      </c>
      <c s="36">
        <v>0</v>
      </c>
      <c s="36">
        <f>ROUND(G51*H51,6)</f>
      </c>
      <c r="L51" s="38">
        <v>0</v>
      </c>
      <c s="32">
        <f>ROUND(ROUND(L51,2)*ROUND(G51,3),2)</f>
      </c>
      <c s="36" t="s">
        <v>95</v>
      </c>
      <c>
        <f>(M51*21)/100</f>
      </c>
      <c t="s">
        <v>27</v>
      </c>
    </row>
    <row r="52" spans="1:5" ht="12.75">
      <c r="A52" s="35" t="s">
        <v>55</v>
      </c>
      <c r="E52" s="39" t="s">
        <v>51</v>
      </c>
    </row>
    <row r="53" spans="1:5" ht="38.25">
      <c r="A53" s="35" t="s">
        <v>57</v>
      </c>
      <c r="E53" s="40" t="s">
        <v>148</v>
      </c>
    </row>
    <row r="54" spans="1:5" ht="25.5">
      <c r="A54" t="s">
        <v>59</v>
      </c>
      <c r="E54" s="39" t="s">
        <v>149</v>
      </c>
    </row>
    <row r="55" spans="1:16" ht="12.75">
      <c r="A55" t="s">
        <v>49</v>
      </c>
      <c s="34" t="s">
        <v>150</v>
      </c>
      <c s="34" t="s">
        <v>151</v>
      </c>
      <c s="35" t="s">
        <v>51</v>
      </c>
      <c s="6" t="s">
        <v>152</v>
      </c>
      <c s="36" t="s">
        <v>140</v>
      </c>
      <c s="37">
        <v>218.295</v>
      </c>
      <c s="36">
        <v>0</v>
      </c>
      <c s="36">
        <f>ROUND(G55*H55,6)</f>
      </c>
      <c r="L55" s="38">
        <v>0</v>
      </c>
      <c s="32">
        <f>ROUND(ROUND(L55,2)*ROUND(G55,3),2)</f>
      </c>
      <c s="36" t="s">
        <v>95</v>
      </c>
      <c>
        <f>(M55*21)/100</f>
      </c>
      <c t="s">
        <v>27</v>
      </c>
    </row>
    <row r="56" spans="1:5" ht="25.5">
      <c r="A56" s="35" t="s">
        <v>55</v>
      </c>
      <c r="E56" s="39" t="s">
        <v>153</v>
      </c>
    </row>
    <row r="57" spans="1:5" ht="38.25">
      <c r="A57" s="35" t="s">
        <v>57</v>
      </c>
      <c r="E57" s="40" t="s">
        <v>154</v>
      </c>
    </row>
    <row r="58" spans="1:5" ht="242.25">
      <c r="A58" t="s">
        <v>59</v>
      </c>
      <c r="E58" s="39" t="s">
        <v>143</v>
      </c>
    </row>
    <row r="59" spans="1:16" ht="12.75">
      <c r="A59" t="s">
        <v>49</v>
      </c>
      <c s="34" t="s">
        <v>155</v>
      </c>
      <c s="34" t="s">
        <v>156</v>
      </c>
      <c s="35" t="s">
        <v>51</v>
      </c>
      <c s="6" t="s">
        <v>157</v>
      </c>
      <c s="36" t="s">
        <v>147</v>
      </c>
      <c s="37">
        <v>10456.5</v>
      </c>
      <c s="36">
        <v>0</v>
      </c>
      <c s="36">
        <f>ROUND(G59*H59,6)</f>
      </c>
      <c r="L59" s="38">
        <v>0</v>
      </c>
      <c s="32">
        <f>ROUND(ROUND(L59,2)*ROUND(G59,3),2)</f>
      </c>
      <c s="36" t="s">
        <v>95</v>
      </c>
      <c>
        <f>(M59*21)/100</f>
      </c>
      <c t="s">
        <v>27</v>
      </c>
    </row>
    <row r="60" spans="1:5" ht="12.75">
      <c r="A60" s="35" t="s">
        <v>55</v>
      </c>
      <c r="E60" s="39" t="s">
        <v>51</v>
      </c>
    </row>
    <row r="61" spans="1:5" ht="38.25">
      <c r="A61" s="35" t="s">
        <v>57</v>
      </c>
      <c r="E61" s="40" t="s">
        <v>158</v>
      </c>
    </row>
    <row r="62" spans="1:5" ht="25.5">
      <c r="A62" t="s">
        <v>59</v>
      </c>
      <c r="E62" s="39" t="s">
        <v>149</v>
      </c>
    </row>
    <row r="63" spans="1:16" ht="12.75">
      <c r="A63" t="s">
        <v>49</v>
      </c>
      <c s="34" t="s">
        <v>159</v>
      </c>
      <c s="34" t="s">
        <v>160</v>
      </c>
      <c s="35" t="s">
        <v>51</v>
      </c>
      <c s="6" t="s">
        <v>161</v>
      </c>
      <c s="36" t="s">
        <v>140</v>
      </c>
      <c s="37">
        <v>23.52</v>
      </c>
      <c s="36">
        <v>0</v>
      </c>
      <c s="36">
        <f>ROUND(G63*H63,6)</f>
      </c>
      <c r="L63" s="38">
        <v>0</v>
      </c>
      <c s="32">
        <f>ROUND(ROUND(L63,2)*ROUND(G63,3),2)</f>
      </c>
      <c s="36" t="s">
        <v>95</v>
      </c>
      <c>
        <f>(M63*21)/100</f>
      </c>
      <c t="s">
        <v>27</v>
      </c>
    </row>
    <row r="64" spans="1:5" ht="25.5">
      <c r="A64" s="35" t="s">
        <v>55</v>
      </c>
      <c r="E64" s="39" t="s">
        <v>162</v>
      </c>
    </row>
    <row r="65" spans="1:5" ht="38.25">
      <c r="A65" s="35" t="s">
        <v>57</v>
      </c>
      <c r="E65" s="40" t="s">
        <v>163</v>
      </c>
    </row>
    <row r="66" spans="1:5" ht="216.75">
      <c r="A66" t="s">
        <v>59</v>
      </c>
      <c r="E66" s="39" t="s">
        <v>164</v>
      </c>
    </row>
    <row r="67" spans="1:16" ht="12.75">
      <c r="A67" t="s">
        <v>49</v>
      </c>
      <c s="34" t="s">
        <v>165</v>
      </c>
      <c s="34" t="s">
        <v>166</v>
      </c>
      <c s="35" t="s">
        <v>51</v>
      </c>
      <c s="6" t="s">
        <v>167</v>
      </c>
      <c s="36" t="s">
        <v>140</v>
      </c>
      <c s="37">
        <v>16.2</v>
      </c>
      <c s="36">
        <v>0</v>
      </c>
      <c s="36">
        <f>ROUND(G67*H67,6)</f>
      </c>
      <c r="L67" s="38">
        <v>0</v>
      </c>
      <c s="32">
        <f>ROUND(ROUND(L67,2)*ROUND(G67,3),2)</f>
      </c>
      <c s="36" t="s">
        <v>95</v>
      </c>
      <c>
        <f>(M67*21)/100</f>
      </c>
      <c t="s">
        <v>27</v>
      </c>
    </row>
    <row r="68" spans="1:5" ht="12.75">
      <c r="A68" s="35" t="s">
        <v>55</v>
      </c>
      <c r="E68" s="39" t="s">
        <v>168</v>
      </c>
    </row>
    <row r="69" spans="1:5" ht="38.25">
      <c r="A69" s="35" t="s">
        <v>57</v>
      </c>
      <c r="E69" s="40" t="s">
        <v>169</v>
      </c>
    </row>
    <row r="70" spans="1:5" ht="216.75">
      <c r="A70" t="s">
        <v>59</v>
      </c>
      <c r="E70" s="39" t="s">
        <v>164</v>
      </c>
    </row>
    <row r="71" spans="1:16" ht="12.75">
      <c r="A71" t="s">
        <v>49</v>
      </c>
      <c s="34" t="s">
        <v>170</v>
      </c>
      <c s="34" t="s">
        <v>171</v>
      </c>
      <c s="35" t="s">
        <v>51</v>
      </c>
      <c s="6" t="s">
        <v>172</v>
      </c>
      <c s="36" t="s">
        <v>140</v>
      </c>
      <c s="37">
        <v>31.5</v>
      </c>
      <c s="36">
        <v>0</v>
      </c>
      <c s="36">
        <f>ROUND(G71*H71,6)</f>
      </c>
      <c r="L71" s="38">
        <v>0</v>
      </c>
      <c s="32">
        <f>ROUND(ROUND(L71,2)*ROUND(G71,3),2)</f>
      </c>
      <c s="36" t="s">
        <v>95</v>
      </c>
      <c>
        <f>(M71*21)/100</f>
      </c>
      <c t="s">
        <v>27</v>
      </c>
    </row>
    <row r="72" spans="1:5" ht="12.75">
      <c r="A72" s="35" t="s">
        <v>55</v>
      </c>
      <c r="E72" s="39" t="s">
        <v>173</v>
      </c>
    </row>
    <row r="73" spans="1:5" ht="38.25">
      <c r="A73" s="35" t="s">
        <v>57</v>
      </c>
      <c r="E73" s="40" t="s">
        <v>142</v>
      </c>
    </row>
    <row r="74" spans="1:5" ht="178.5">
      <c r="A74" t="s">
        <v>59</v>
      </c>
      <c r="E74" s="39" t="s">
        <v>174</v>
      </c>
    </row>
    <row r="75" spans="1:16" ht="12.75">
      <c r="A75" t="s">
        <v>49</v>
      </c>
      <c s="34" t="s">
        <v>175</v>
      </c>
      <c s="34" t="s">
        <v>176</v>
      </c>
      <c s="35" t="s">
        <v>51</v>
      </c>
      <c s="6" t="s">
        <v>177</v>
      </c>
      <c s="36" t="s">
        <v>140</v>
      </c>
      <c s="37">
        <v>25.188</v>
      </c>
      <c s="36">
        <v>0</v>
      </c>
      <c s="36">
        <f>ROUND(G75*H75,6)</f>
      </c>
      <c r="L75" s="38">
        <v>0</v>
      </c>
      <c s="32">
        <f>ROUND(ROUND(L75,2)*ROUND(G75,3),2)</f>
      </c>
      <c s="36" t="s">
        <v>95</v>
      </c>
      <c>
        <f>(M75*21)/100</f>
      </c>
      <c t="s">
        <v>27</v>
      </c>
    </row>
    <row r="76" spans="1:5" ht="12.75">
      <c r="A76" s="35" t="s">
        <v>55</v>
      </c>
      <c r="E76" s="39" t="s">
        <v>178</v>
      </c>
    </row>
    <row r="77" spans="1:5" ht="38.25">
      <c r="A77" s="35" t="s">
        <v>57</v>
      </c>
      <c r="E77" s="40" t="s">
        <v>179</v>
      </c>
    </row>
    <row r="78" spans="1:5" ht="165.75">
      <c r="A78" t="s">
        <v>59</v>
      </c>
      <c r="E78" s="39" t="s">
        <v>180</v>
      </c>
    </row>
    <row r="79" spans="1:16" ht="12.75">
      <c r="A79" t="s">
        <v>49</v>
      </c>
      <c s="34" t="s">
        <v>181</v>
      </c>
      <c s="34" t="s">
        <v>182</v>
      </c>
      <c s="35" t="s">
        <v>51</v>
      </c>
      <c s="6" t="s">
        <v>183</v>
      </c>
      <c s="36" t="s">
        <v>140</v>
      </c>
      <c s="37">
        <v>49.67</v>
      </c>
      <c s="36">
        <v>0</v>
      </c>
      <c s="36">
        <f>ROUND(G79*H79,6)</f>
      </c>
      <c r="L79" s="38">
        <v>0</v>
      </c>
      <c s="32">
        <f>ROUND(ROUND(L79,2)*ROUND(G79,3),2)</f>
      </c>
      <c s="36" t="s">
        <v>95</v>
      </c>
      <c>
        <f>(M79*21)/100</f>
      </c>
      <c t="s">
        <v>27</v>
      </c>
    </row>
    <row r="80" spans="1:5" ht="12.75">
      <c r="A80" s="35" t="s">
        <v>55</v>
      </c>
      <c r="E80" s="39" t="s">
        <v>184</v>
      </c>
    </row>
    <row r="81" spans="1:5" ht="38.25">
      <c r="A81" s="35" t="s">
        <v>57</v>
      </c>
      <c r="E81" s="40" t="s">
        <v>185</v>
      </c>
    </row>
    <row r="82" spans="1:5" ht="178.5">
      <c r="A82" t="s">
        <v>59</v>
      </c>
      <c r="E82" s="39" t="s">
        <v>186</v>
      </c>
    </row>
    <row r="83" spans="1:16" ht="12.75">
      <c r="A83" t="s">
        <v>49</v>
      </c>
      <c s="34" t="s">
        <v>187</v>
      </c>
      <c s="34" t="s">
        <v>188</v>
      </c>
      <c s="35" t="s">
        <v>51</v>
      </c>
      <c s="6" t="s">
        <v>189</v>
      </c>
      <c s="36" t="s">
        <v>190</v>
      </c>
      <c s="37">
        <v>1580.194</v>
      </c>
      <c s="36">
        <v>0</v>
      </c>
      <c s="36">
        <f>ROUND(G83*H83,6)</f>
      </c>
      <c r="L83" s="38">
        <v>0</v>
      </c>
      <c s="32">
        <f>ROUND(ROUND(L83,2)*ROUND(G83,3),2)</f>
      </c>
      <c s="36" t="s">
        <v>95</v>
      </c>
      <c>
        <f>(M83*21)/100</f>
      </c>
      <c t="s">
        <v>27</v>
      </c>
    </row>
    <row r="84" spans="1:5" ht="38.25">
      <c r="A84" s="35" t="s">
        <v>55</v>
      </c>
      <c r="E84" s="39" t="s">
        <v>191</v>
      </c>
    </row>
    <row r="85" spans="1:5" ht="38.25">
      <c r="A85" s="35" t="s">
        <v>57</v>
      </c>
      <c r="E85" s="40" t="s">
        <v>192</v>
      </c>
    </row>
    <row r="86" spans="1:5" ht="25.5">
      <c r="A86" t="s">
        <v>59</v>
      </c>
      <c r="E86" s="39" t="s">
        <v>193</v>
      </c>
    </row>
    <row r="87" spans="1:13" ht="12.75">
      <c r="A87" t="s">
        <v>46</v>
      </c>
      <c r="C87" s="31" t="s">
        <v>27</v>
      </c>
      <c r="E87" s="33" t="s">
        <v>194</v>
      </c>
      <c r="J87" s="32">
        <f>0</f>
      </c>
      <c s="32">
        <f>0</f>
      </c>
      <c s="32">
        <f>0+L88+L92+L96</f>
      </c>
      <c s="32">
        <f>0+M88+M92+M96</f>
      </c>
    </row>
    <row r="88" spans="1:16" ht="12.75">
      <c r="A88" t="s">
        <v>49</v>
      </c>
      <c s="34" t="s">
        <v>195</v>
      </c>
      <c s="34" t="s">
        <v>196</v>
      </c>
      <c s="35" t="s">
        <v>51</v>
      </c>
      <c s="6" t="s">
        <v>197</v>
      </c>
      <c s="36" t="s">
        <v>190</v>
      </c>
      <c s="37">
        <v>577.5</v>
      </c>
      <c s="36">
        <v>0</v>
      </c>
      <c s="36">
        <f>ROUND(G88*H88,6)</f>
      </c>
      <c r="L88" s="38">
        <v>0</v>
      </c>
      <c s="32">
        <f>ROUND(ROUND(L88,2)*ROUND(G88,3),2)</f>
      </c>
      <c s="36" t="s">
        <v>95</v>
      </c>
      <c>
        <f>(M88*21)/100</f>
      </c>
      <c t="s">
        <v>27</v>
      </c>
    </row>
    <row r="89" spans="1:5" ht="38.25">
      <c r="A89" s="35" t="s">
        <v>55</v>
      </c>
      <c r="E89" s="39" t="s">
        <v>198</v>
      </c>
    </row>
    <row r="90" spans="1:5" ht="38.25">
      <c r="A90" s="35" t="s">
        <v>57</v>
      </c>
      <c r="E90" s="40" t="s">
        <v>199</v>
      </c>
    </row>
    <row r="91" spans="1:5" ht="25.5">
      <c r="A91" t="s">
        <v>59</v>
      </c>
      <c r="E91" s="39" t="s">
        <v>200</v>
      </c>
    </row>
    <row r="92" spans="1:16" ht="12.75">
      <c r="A92" t="s">
        <v>49</v>
      </c>
      <c s="34" t="s">
        <v>201</v>
      </c>
      <c s="34" t="s">
        <v>202</v>
      </c>
      <c s="35" t="s">
        <v>51</v>
      </c>
      <c s="6" t="s">
        <v>203</v>
      </c>
      <c s="36" t="s">
        <v>126</v>
      </c>
      <c s="37">
        <v>140</v>
      </c>
      <c s="36">
        <v>0</v>
      </c>
      <c s="36">
        <f>ROUND(G92*H92,6)</f>
      </c>
      <c r="L92" s="38">
        <v>0</v>
      </c>
      <c s="32">
        <f>ROUND(ROUND(L92,2)*ROUND(G92,3),2)</f>
      </c>
      <c s="36" t="s">
        <v>95</v>
      </c>
      <c>
        <f>(M92*21)/100</f>
      </c>
      <c t="s">
        <v>27</v>
      </c>
    </row>
    <row r="93" spans="1:5" ht="12.75">
      <c r="A93" s="35" t="s">
        <v>55</v>
      </c>
      <c r="E93" s="39" t="s">
        <v>204</v>
      </c>
    </row>
    <row r="94" spans="1:5" ht="38.25">
      <c r="A94" s="35" t="s">
        <v>57</v>
      </c>
      <c r="E94" s="40" t="s">
        <v>205</v>
      </c>
    </row>
    <row r="95" spans="1:5" ht="114.75">
      <c r="A95" t="s">
        <v>59</v>
      </c>
      <c r="E95" s="39" t="s">
        <v>206</v>
      </c>
    </row>
    <row r="96" spans="1:16" ht="12.75">
      <c r="A96" t="s">
        <v>49</v>
      </c>
      <c s="34" t="s">
        <v>207</v>
      </c>
      <c s="34" t="s">
        <v>208</v>
      </c>
      <c s="35" t="s">
        <v>51</v>
      </c>
      <c s="6" t="s">
        <v>209</v>
      </c>
      <c s="36" t="s">
        <v>190</v>
      </c>
      <c s="37">
        <v>12.126</v>
      </c>
      <c s="36">
        <v>0</v>
      </c>
      <c s="36">
        <f>ROUND(G96*H96,6)</f>
      </c>
      <c r="L96" s="38">
        <v>0</v>
      </c>
      <c s="32">
        <f>ROUND(ROUND(L96,2)*ROUND(G96,3),2)</f>
      </c>
      <c s="36" t="s">
        <v>95</v>
      </c>
      <c>
        <f>(M96*21)/100</f>
      </c>
      <c t="s">
        <v>27</v>
      </c>
    </row>
    <row r="97" spans="1:5" ht="12.75">
      <c r="A97" s="35" t="s">
        <v>55</v>
      </c>
      <c r="E97" s="39" t="s">
        <v>210</v>
      </c>
    </row>
    <row r="98" spans="1:5" ht="38.25">
      <c r="A98" s="35" t="s">
        <v>57</v>
      </c>
      <c r="E98" s="40" t="s">
        <v>211</v>
      </c>
    </row>
    <row r="99" spans="1:5" ht="38.25">
      <c r="A99" t="s">
        <v>59</v>
      </c>
      <c r="E99" s="39" t="s">
        <v>212</v>
      </c>
    </row>
    <row r="100" spans="1:13" ht="12.75">
      <c r="A100" t="s">
        <v>46</v>
      </c>
      <c r="C100" s="31" t="s">
        <v>26</v>
      </c>
      <c r="E100" s="33" t="s">
        <v>213</v>
      </c>
      <c r="J100" s="32">
        <f>0</f>
      </c>
      <c s="32">
        <f>0</f>
      </c>
      <c s="32">
        <f>0+L101</f>
      </c>
      <c s="32">
        <f>0+M101</f>
      </c>
    </row>
    <row r="101" spans="1:16" ht="12.75">
      <c r="A101" t="s">
        <v>49</v>
      </c>
      <c s="34" t="s">
        <v>214</v>
      </c>
      <c s="34" t="s">
        <v>215</v>
      </c>
      <c s="35" t="s">
        <v>51</v>
      </c>
      <c s="6" t="s">
        <v>216</v>
      </c>
      <c s="36" t="s">
        <v>140</v>
      </c>
      <c s="37">
        <v>13.05</v>
      </c>
      <c s="36">
        <v>0</v>
      </c>
      <c s="36">
        <f>ROUND(G101*H101,6)</f>
      </c>
      <c r="L101" s="38">
        <v>0</v>
      </c>
      <c s="32">
        <f>ROUND(ROUND(L101,2)*ROUND(G101,3),2)</f>
      </c>
      <c s="36" t="s">
        <v>95</v>
      </c>
      <c>
        <f>(M101*21)/100</f>
      </c>
      <c t="s">
        <v>27</v>
      </c>
    </row>
    <row r="102" spans="1:5" ht="12.75">
      <c r="A102" s="35" t="s">
        <v>55</v>
      </c>
      <c r="E102" s="39" t="s">
        <v>217</v>
      </c>
    </row>
    <row r="103" spans="1:5" ht="38.25">
      <c r="A103" s="35" t="s">
        <v>57</v>
      </c>
      <c r="E103" s="40" t="s">
        <v>218</v>
      </c>
    </row>
    <row r="104" spans="1:5" ht="153">
      <c r="A104" t="s">
        <v>59</v>
      </c>
      <c r="E104" s="39" t="s">
        <v>219</v>
      </c>
    </row>
    <row r="105" spans="1:13" ht="12.75">
      <c r="A105" t="s">
        <v>46</v>
      </c>
      <c r="C105" s="31" t="s">
        <v>69</v>
      </c>
      <c r="E105" s="33" t="s">
        <v>220</v>
      </c>
      <c r="J105" s="32">
        <f>0</f>
      </c>
      <c s="32">
        <f>0</f>
      </c>
      <c s="32">
        <f>0+L106</f>
      </c>
      <c s="32">
        <f>0+M106</f>
      </c>
    </row>
    <row r="106" spans="1:16" ht="12.75">
      <c r="A106" t="s">
        <v>49</v>
      </c>
      <c s="34" t="s">
        <v>221</v>
      </c>
      <c s="34" t="s">
        <v>222</v>
      </c>
      <c s="35" t="s">
        <v>51</v>
      </c>
      <c s="6" t="s">
        <v>223</v>
      </c>
      <c s="36" t="s">
        <v>140</v>
      </c>
      <c s="37">
        <v>7.2</v>
      </c>
      <c s="36">
        <v>0</v>
      </c>
      <c s="36">
        <f>ROUND(G106*H106,6)</f>
      </c>
      <c r="L106" s="38">
        <v>0</v>
      </c>
      <c s="32">
        <f>ROUND(ROUND(L106,2)*ROUND(G106,3),2)</f>
      </c>
      <c s="36" t="s">
        <v>95</v>
      </c>
      <c>
        <f>(M106*21)/100</f>
      </c>
      <c t="s">
        <v>27</v>
      </c>
    </row>
    <row r="107" spans="1:5" ht="12.75">
      <c r="A107" s="35" t="s">
        <v>55</v>
      </c>
      <c r="E107" s="39" t="s">
        <v>224</v>
      </c>
    </row>
    <row r="108" spans="1:5" ht="38.25">
      <c r="A108" s="35" t="s">
        <v>57</v>
      </c>
      <c r="E108" s="40" t="s">
        <v>225</v>
      </c>
    </row>
    <row r="109" spans="1:5" ht="267.75">
      <c r="A109" t="s">
        <v>59</v>
      </c>
      <c r="E109" s="39" t="s">
        <v>226</v>
      </c>
    </row>
    <row r="110" spans="1:13" ht="12.75">
      <c r="A110" t="s">
        <v>46</v>
      </c>
      <c r="C110" s="31" t="s">
        <v>75</v>
      </c>
      <c r="E110" s="33" t="s">
        <v>227</v>
      </c>
      <c r="J110" s="32">
        <f>0</f>
      </c>
      <c s="32">
        <f>0</f>
      </c>
      <c s="32">
        <f>0+L111+L115+L119+L123+L127+L131+L135+L139+L143+L147+L151</f>
      </c>
      <c s="32">
        <f>0+M111+M115+M119+M123+M127+M131+M135+M139+M143+M147+M151</f>
      </c>
    </row>
    <row r="111" spans="1:16" ht="25.5">
      <c r="A111" t="s">
        <v>49</v>
      </c>
      <c s="34" t="s">
        <v>228</v>
      </c>
      <c s="34" t="s">
        <v>229</v>
      </c>
      <c s="35" t="s">
        <v>51</v>
      </c>
      <c s="6" t="s">
        <v>230</v>
      </c>
      <c s="36" t="s">
        <v>140</v>
      </c>
      <c s="37">
        <v>44.02</v>
      </c>
      <c s="36">
        <v>0</v>
      </c>
      <c s="36">
        <f>ROUND(G111*H111,6)</f>
      </c>
      <c r="L111" s="38">
        <v>0</v>
      </c>
      <c s="32">
        <f>ROUND(ROUND(L111,2)*ROUND(G111,3),2)</f>
      </c>
      <c s="36" t="s">
        <v>95</v>
      </c>
      <c>
        <f>(M111*21)/100</f>
      </c>
      <c t="s">
        <v>27</v>
      </c>
    </row>
    <row r="112" spans="1:5" ht="12.75">
      <c r="A112" s="35" t="s">
        <v>55</v>
      </c>
      <c r="E112" s="39" t="s">
        <v>231</v>
      </c>
    </row>
    <row r="113" spans="1:5" ht="38.25">
      <c r="A113" s="35" t="s">
        <v>57</v>
      </c>
      <c r="E113" s="40" t="s">
        <v>232</v>
      </c>
    </row>
    <row r="114" spans="1:5" ht="153">
      <c r="A114" t="s">
        <v>59</v>
      </c>
      <c r="E114" s="39" t="s">
        <v>233</v>
      </c>
    </row>
    <row r="115" spans="1:16" ht="12.75">
      <c r="A115" t="s">
        <v>49</v>
      </c>
      <c s="34" t="s">
        <v>234</v>
      </c>
      <c s="34" t="s">
        <v>235</v>
      </c>
      <c s="35" t="s">
        <v>51</v>
      </c>
      <c s="6" t="s">
        <v>236</v>
      </c>
      <c s="36" t="s">
        <v>140</v>
      </c>
      <c s="37">
        <v>452.079</v>
      </c>
      <c s="36">
        <v>0</v>
      </c>
      <c s="36">
        <f>ROUND(G115*H115,6)</f>
      </c>
      <c r="L115" s="38">
        <v>0</v>
      </c>
      <c s="32">
        <f>ROUND(ROUND(L115,2)*ROUND(G115,3),2)</f>
      </c>
      <c s="36" t="s">
        <v>95</v>
      </c>
      <c>
        <f>(M115*21)/100</f>
      </c>
      <c t="s">
        <v>27</v>
      </c>
    </row>
    <row r="116" spans="1:5" ht="12.75">
      <c r="A116" s="35" t="s">
        <v>55</v>
      </c>
      <c r="E116" s="39" t="s">
        <v>105</v>
      </c>
    </row>
    <row r="117" spans="1:5" ht="38.25">
      <c r="A117" s="35" t="s">
        <v>57</v>
      </c>
      <c r="E117" s="40" t="s">
        <v>237</v>
      </c>
    </row>
    <row r="118" spans="1:5" ht="38.25">
      <c r="A118" t="s">
        <v>59</v>
      </c>
      <c r="E118" s="39" t="s">
        <v>238</v>
      </c>
    </row>
    <row r="119" spans="1:16" ht="12.75">
      <c r="A119" t="s">
        <v>49</v>
      </c>
      <c s="34" t="s">
        <v>239</v>
      </c>
      <c s="34" t="s">
        <v>240</v>
      </c>
      <c s="35" t="s">
        <v>51</v>
      </c>
      <c s="6" t="s">
        <v>241</v>
      </c>
      <c s="36" t="s">
        <v>140</v>
      </c>
      <c s="37">
        <v>7.544</v>
      </c>
      <c s="36">
        <v>0</v>
      </c>
      <c s="36">
        <f>ROUND(G119*H119,6)</f>
      </c>
      <c r="L119" s="38">
        <v>0</v>
      </c>
      <c s="32">
        <f>ROUND(ROUND(L119,2)*ROUND(G119,3),2)</f>
      </c>
      <c s="36" t="s">
        <v>95</v>
      </c>
      <c>
        <f>(M119*21)/100</f>
      </c>
      <c t="s">
        <v>27</v>
      </c>
    </row>
    <row r="120" spans="1:5" ht="12.75">
      <c r="A120" s="35" t="s">
        <v>55</v>
      </c>
      <c r="E120" s="39" t="s">
        <v>242</v>
      </c>
    </row>
    <row r="121" spans="1:5" ht="38.25">
      <c r="A121" s="35" t="s">
        <v>57</v>
      </c>
      <c r="E121" s="40" t="s">
        <v>243</v>
      </c>
    </row>
    <row r="122" spans="1:5" ht="38.25">
      <c r="A122" t="s">
        <v>59</v>
      </c>
      <c r="E122" s="39" t="s">
        <v>238</v>
      </c>
    </row>
    <row r="123" spans="1:16" ht="12.75">
      <c r="A123" t="s">
        <v>49</v>
      </c>
      <c s="34" t="s">
        <v>244</v>
      </c>
      <c s="34" t="s">
        <v>245</v>
      </c>
      <c s="35" t="s">
        <v>51</v>
      </c>
      <c s="6" t="s">
        <v>246</v>
      </c>
      <c s="36" t="s">
        <v>140</v>
      </c>
      <c s="37">
        <v>37.98</v>
      </c>
      <c s="36">
        <v>0</v>
      </c>
      <c s="36">
        <f>ROUND(G123*H123,6)</f>
      </c>
      <c r="L123" s="38">
        <v>0</v>
      </c>
      <c s="32">
        <f>ROUND(ROUND(L123,2)*ROUND(G123,3),2)</f>
      </c>
      <c s="36" t="s">
        <v>95</v>
      </c>
      <c>
        <f>(M123*21)/100</f>
      </c>
      <c t="s">
        <v>27</v>
      </c>
    </row>
    <row r="124" spans="1:5" ht="12.75">
      <c r="A124" s="35" t="s">
        <v>55</v>
      </c>
      <c r="E124" s="39" t="s">
        <v>247</v>
      </c>
    </row>
    <row r="125" spans="1:5" ht="38.25">
      <c r="A125" s="35" t="s">
        <v>57</v>
      </c>
      <c r="E125" s="40" t="s">
        <v>248</v>
      </c>
    </row>
    <row r="126" spans="1:5" ht="38.25">
      <c r="A126" t="s">
        <v>59</v>
      </c>
      <c r="E126" s="39" t="s">
        <v>249</v>
      </c>
    </row>
    <row r="127" spans="1:16" ht="25.5">
      <c r="A127" t="s">
        <v>49</v>
      </c>
      <c s="34" t="s">
        <v>250</v>
      </c>
      <c s="34" t="s">
        <v>251</v>
      </c>
      <c s="35" t="s">
        <v>51</v>
      </c>
      <c s="6" t="s">
        <v>252</v>
      </c>
      <c s="36" t="s">
        <v>126</v>
      </c>
      <c s="37">
        <v>25.631</v>
      </c>
      <c s="36">
        <v>0</v>
      </c>
      <c s="36">
        <f>ROUND(G127*H127,6)</f>
      </c>
      <c r="L127" s="38">
        <v>0</v>
      </c>
      <c s="32">
        <f>ROUND(ROUND(L127,2)*ROUND(G127,3),2)</f>
      </c>
      <c s="36" t="s">
        <v>95</v>
      </c>
      <c>
        <f>(M127*21)/100</f>
      </c>
      <c t="s">
        <v>27</v>
      </c>
    </row>
    <row r="128" spans="1:5" ht="12.75">
      <c r="A128" s="35" t="s">
        <v>55</v>
      </c>
      <c r="E128" s="39" t="s">
        <v>253</v>
      </c>
    </row>
    <row r="129" spans="1:5" ht="38.25">
      <c r="A129" s="35" t="s">
        <v>57</v>
      </c>
      <c r="E129" s="40" t="s">
        <v>254</v>
      </c>
    </row>
    <row r="130" spans="1:5" ht="204">
      <c r="A130" t="s">
        <v>59</v>
      </c>
      <c r="E130" s="39" t="s">
        <v>255</v>
      </c>
    </row>
    <row r="131" spans="1:16" ht="12.75">
      <c r="A131" t="s">
        <v>49</v>
      </c>
      <c s="34" t="s">
        <v>256</v>
      </c>
      <c s="34" t="s">
        <v>257</v>
      </c>
      <c s="35" t="s">
        <v>51</v>
      </c>
      <c s="6" t="s">
        <v>258</v>
      </c>
      <c s="36" t="s">
        <v>126</v>
      </c>
      <c s="37">
        <v>271.298</v>
      </c>
      <c s="36">
        <v>0</v>
      </c>
      <c s="36">
        <f>ROUND(G131*H131,6)</f>
      </c>
      <c r="L131" s="38">
        <v>0</v>
      </c>
      <c s="32">
        <f>ROUND(ROUND(L131,2)*ROUND(G131,3),2)</f>
      </c>
      <c s="36" t="s">
        <v>95</v>
      </c>
      <c>
        <f>(M131*21)/100</f>
      </c>
      <c t="s">
        <v>27</v>
      </c>
    </row>
    <row r="132" spans="1:5" ht="12.75">
      <c r="A132" s="35" t="s">
        <v>55</v>
      </c>
      <c r="E132" s="39" t="s">
        <v>51</v>
      </c>
    </row>
    <row r="133" spans="1:5" ht="38.25">
      <c r="A133" s="35" t="s">
        <v>57</v>
      </c>
      <c r="E133" s="40" t="s">
        <v>259</v>
      </c>
    </row>
    <row r="134" spans="1:5" ht="204">
      <c r="A134" t="s">
        <v>59</v>
      </c>
      <c r="E134" s="39" t="s">
        <v>260</v>
      </c>
    </row>
    <row r="135" spans="1:16" ht="25.5">
      <c r="A135" t="s">
        <v>49</v>
      </c>
      <c s="34" t="s">
        <v>261</v>
      </c>
      <c s="34" t="s">
        <v>262</v>
      </c>
      <c s="35" t="s">
        <v>51</v>
      </c>
      <c s="6" t="s">
        <v>263</v>
      </c>
      <c s="36" t="s">
        <v>126</v>
      </c>
      <c s="37">
        <v>57.561</v>
      </c>
      <c s="36">
        <v>0</v>
      </c>
      <c s="36">
        <f>ROUND(G135*H135,6)</f>
      </c>
      <c r="L135" s="38">
        <v>0</v>
      </c>
      <c s="32">
        <f>ROUND(ROUND(L135,2)*ROUND(G135,3),2)</f>
      </c>
      <c s="36" t="s">
        <v>95</v>
      </c>
      <c>
        <f>(M135*21)/100</f>
      </c>
      <c t="s">
        <v>27</v>
      </c>
    </row>
    <row r="136" spans="1:5" ht="12.75">
      <c r="A136" s="35" t="s">
        <v>55</v>
      </c>
      <c r="E136" s="39" t="s">
        <v>264</v>
      </c>
    </row>
    <row r="137" spans="1:5" ht="38.25">
      <c r="A137" s="35" t="s">
        <v>57</v>
      </c>
      <c r="E137" s="40" t="s">
        <v>265</v>
      </c>
    </row>
    <row r="138" spans="1:5" ht="63.75">
      <c r="A138" t="s">
        <v>59</v>
      </c>
      <c r="E138" s="39" t="s">
        <v>266</v>
      </c>
    </row>
    <row r="139" spans="1:16" ht="12.75">
      <c r="A139" t="s">
        <v>49</v>
      </c>
      <c s="34" t="s">
        <v>267</v>
      </c>
      <c s="34" t="s">
        <v>268</v>
      </c>
      <c s="35" t="s">
        <v>51</v>
      </c>
      <c s="6" t="s">
        <v>269</v>
      </c>
      <c s="36" t="s">
        <v>133</v>
      </c>
      <c s="37">
        <v>28</v>
      </c>
      <c s="36">
        <v>0</v>
      </c>
      <c s="36">
        <f>ROUND(G139*H139,6)</f>
      </c>
      <c r="L139" s="38">
        <v>0</v>
      </c>
      <c s="32">
        <f>ROUND(ROUND(L139,2)*ROUND(G139,3),2)</f>
      </c>
      <c s="36" t="s">
        <v>95</v>
      </c>
      <c>
        <f>(M139*21)/100</f>
      </c>
      <c t="s">
        <v>27</v>
      </c>
    </row>
    <row r="140" spans="1:5" ht="12.75">
      <c r="A140" s="35" t="s">
        <v>55</v>
      </c>
      <c r="E140" s="39" t="s">
        <v>51</v>
      </c>
    </row>
    <row r="141" spans="1:5" ht="38.25">
      <c r="A141" s="35" t="s">
        <v>57</v>
      </c>
      <c r="E141" s="40" t="s">
        <v>270</v>
      </c>
    </row>
    <row r="142" spans="1:5" ht="191.25">
      <c r="A142" t="s">
        <v>59</v>
      </c>
      <c r="E142" s="39" t="s">
        <v>271</v>
      </c>
    </row>
    <row r="143" spans="1:16" ht="12.75">
      <c r="A143" t="s">
        <v>49</v>
      </c>
      <c s="34" t="s">
        <v>272</v>
      </c>
      <c s="34" t="s">
        <v>273</v>
      </c>
      <c s="35" t="s">
        <v>51</v>
      </c>
      <c s="6" t="s">
        <v>274</v>
      </c>
      <c s="36" t="s">
        <v>133</v>
      </c>
      <c s="37">
        <v>15.75</v>
      </c>
      <c s="36">
        <v>0</v>
      </c>
      <c s="36">
        <f>ROUND(G143*H143,6)</f>
      </c>
      <c r="L143" s="38">
        <v>0</v>
      </c>
      <c s="32">
        <f>ROUND(ROUND(L143,2)*ROUND(G143,3),2)</f>
      </c>
      <c s="36" t="s">
        <v>95</v>
      </c>
      <c>
        <f>(M143*21)/100</f>
      </c>
      <c t="s">
        <v>27</v>
      </c>
    </row>
    <row r="144" spans="1:5" ht="12.75">
      <c r="A144" s="35" t="s">
        <v>55</v>
      </c>
      <c r="E144" s="39" t="s">
        <v>275</v>
      </c>
    </row>
    <row r="145" spans="1:5" ht="38.25">
      <c r="A145" s="35" t="s">
        <v>57</v>
      </c>
      <c r="E145" s="40" t="s">
        <v>276</v>
      </c>
    </row>
    <row r="146" spans="1:5" ht="178.5">
      <c r="A146" t="s">
        <v>59</v>
      </c>
      <c r="E146" s="39" t="s">
        <v>277</v>
      </c>
    </row>
    <row r="147" spans="1:16" ht="12.75">
      <c r="A147" t="s">
        <v>49</v>
      </c>
      <c s="34" t="s">
        <v>278</v>
      </c>
      <c s="34" t="s">
        <v>279</v>
      </c>
      <c s="35" t="s">
        <v>51</v>
      </c>
      <c s="6" t="s">
        <v>280</v>
      </c>
      <c s="36" t="s">
        <v>190</v>
      </c>
      <c s="37">
        <v>9.701</v>
      </c>
      <c s="36">
        <v>0</v>
      </c>
      <c s="36">
        <f>ROUND(G147*H147,6)</f>
      </c>
      <c r="L147" s="38">
        <v>0</v>
      </c>
      <c s="32">
        <f>ROUND(ROUND(L147,2)*ROUND(G147,3),2)</f>
      </c>
      <c s="36" t="s">
        <v>95</v>
      </c>
      <c>
        <f>(M147*21)/100</f>
      </c>
      <c t="s">
        <v>27</v>
      </c>
    </row>
    <row r="148" spans="1:5" ht="12.75">
      <c r="A148" s="35" t="s">
        <v>55</v>
      </c>
      <c r="E148" s="39" t="s">
        <v>281</v>
      </c>
    </row>
    <row r="149" spans="1:5" ht="38.25">
      <c r="A149" s="35" t="s">
        <v>57</v>
      </c>
      <c r="E149" s="40" t="s">
        <v>282</v>
      </c>
    </row>
    <row r="150" spans="1:5" ht="38.25">
      <c r="A150" t="s">
        <v>59</v>
      </c>
      <c r="E150" s="39" t="s">
        <v>283</v>
      </c>
    </row>
    <row r="151" spans="1:16" ht="12.75">
      <c r="A151" t="s">
        <v>49</v>
      </c>
      <c s="34" t="s">
        <v>284</v>
      </c>
      <c s="34" t="s">
        <v>285</v>
      </c>
      <c s="35" t="s">
        <v>51</v>
      </c>
      <c s="6" t="s">
        <v>286</v>
      </c>
      <c s="36" t="s">
        <v>190</v>
      </c>
      <c s="37">
        <v>14.385</v>
      </c>
      <c s="36">
        <v>0</v>
      </c>
      <c s="36">
        <f>ROUND(G151*H151,6)</f>
      </c>
      <c r="L151" s="38">
        <v>0</v>
      </c>
      <c s="32">
        <f>ROUND(ROUND(L151,2)*ROUND(G151,3),2)</f>
      </c>
      <c s="36" t="s">
        <v>95</v>
      </c>
      <c>
        <f>(M151*21)/100</f>
      </c>
      <c t="s">
        <v>27</v>
      </c>
    </row>
    <row r="152" spans="1:5" ht="25.5">
      <c r="A152" s="35" t="s">
        <v>55</v>
      </c>
      <c r="E152" s="39" t="s">
        <v>287</v>
      </c>
    </row>
    <row r="153" spans="1:5" ht="38.25">
      <c r="A153" s="35" t="s">
        <v>57</v>
      </c>
      <c r="E153" s="40" t="s">
        <v>288</v>
      </c>
    </row>
    <row r="154" spans="1:5" ht="293.25">
      <c r="A154" t="s">
        <v>59</v>
      </c>
      <c r="E154" s="39" t="s">
        <v>289</v>
      </c>
    </row>
    <row r="155" spans="1:13" ht="12.75">
      <c r="A155" t="s">
        <v>46</v>
      </c>
      <c r="C155" s="31" t="s">
        <v>117</v>
      </c>
      <c r="E155" s="33" t="s">
        <v>290</v>
      </c>
      <c r="J155" s="32">
        <f>0</f>
      </c>
      <c s="32">
        <f>0</f>
      </c>
      <c s="32">
        <f>0+L156+L160</f>
      </c>
      <c s="32">
        <f>0+M156+M160</f>
      </c>
    </row>
    <row r="156" spans="1:16" ht="12.75">
      <c r="A156" t="s">
        <v>49</v>
      </c>
      <c s="34" t="s">
        <v>291</v>
      </c>
      <c s="34" t="s">
        <v>292</v>
      </c>
      <c s="35" t="s">
        <v>51</v>
      </c>
      <c s="6" t="s">
        <v>293</v>
      </c>
      <c s="36" t="s">
        <v>126</v>
      </c>
      <c s="37">
        <v>107</v>
      </c>
      <c s="36">
        <v>0</v>
      </c>
      <c s="36">
        <f>ROUND(G156*H156,6)</f>
      </c>
      <c r="L156" s="38">
        <v>0</v>
      </c>
      <c s="32">
        <f>ROUND(ROUND(L156,2)*ROUND(G156,3),2)</f>
      </c>
      <c s="36" t="s">
        <v>95</v>
      </c>
      <c>
        <f>(M156*21)/100</f>
      </c>
      <c t="s">
        <v>27</v>
      </c>
    </row>
    <row r="157" spans="1:5" ht="25.5">
      <c r="A157" s="35" t="s">
        <v>55</v>
      </c>
      <c r="E157" s="39" t="s">
        <v>294</v>
      </c>
    </row>
    <row r="158" spans="1:5" ht="38.25">
      <c r="A158" s="35" t="s">
        <v>57</v>
      </c>
      <c r="E158" s="40" t="s">
        <v>295</v>
      </c>
    </row>
    <row r="159" spans="1:5" ht="51">
      <c r="A159" t="s">
        <v>59</v>
      </c>
      <c r="E159" s="39" t="s">
        <v>296</v>
      </c>
    </row>
    <row r="160" spans="1:16" ht="12.75">
      <c r="A160" t="s">
        <v>49</v>
      </c>
      <c s="34" t="s">
        <v>297</v>
      </c>
      <c s="34" t="s">
        <v>298</v>
      </c>
      <c s="35" t="s">
        <v>51</v>
      </c>
      <c s="6" t="s">
        <v>299</v>
      </c>
      <c s="36" t="s">
        <v>300</v>
      </c>
      <c s="37">
        <v>2.568</v>
      </c>
      <c s="36">
        <v>0</v>
      </c>
      <c s="36">
        <f>ROUND(G160*H160,6)</f>
      </c>
      <c r="L160" s="38">
        <v>0</v>
      </c>
      <c s="32">
        <f>ROUND(ROUND(L160,2)*ROUND(G160,3),2)</f>
      </c>
      <c s="36" t="s">
        <v>95</v>
      </c>
      <c>
        <f>(M160*21)/100</f>
      </c>
      <c t="s">
        <v>27</v>
      </c>
    </row>
    <row r="161" spans="1:5" ht="12.75">
      <c r="A161" s="35" t="s">
        <v>55</v>
      </c>
      <c r="E161" s="39" t="s">
        <v>301</v>
      </c>
    </row>
    <row r="162" spans="1:5" ht="38.25">
      <c r="A162" s="35" t="s">
        <v>57</v>
      </c>
      <c r="E162" s="40" t="s">
        <v>302</v>
      </c>
    </row>
    <row r="163" spans="1:5" ht="127.5">
      <c r="A163" t="s">
        <v>59</v>
      </c>
      <c r="E163" s="39" t="s">
        <v>303</v>
      </c>
    </row>
    <row r="164" spans="1:13" ht="12.75">
      <c r="A164" t="s">
        <v>46</v>
      </c>
      <c r="C164" s="31" t="s">
        <v>123</v>
      </c>
      <c r="E164" s="33" t="s">
        <v>304</v>
      </c>
      <c r="J164" s="32">
        <f>0</f>
      </c>
      <c s="32">
        <f>0</f>
      </c>
      <c s="32">
        <f>0+L165+L169+L173</f>
      </c>
      <c s="32">
        <f>0+M165+M169+M173</f>
      </c>
    </row>
    <row r="165" spans="1:16" ht="12.75">
      <c r="A165" t="s">
        <v>49</v>
      </c>
      <c s="34" t="s">
        <v>305</v>
      </c>
      <c s="34" t="s">
        <v>306</v>
      </c>
      <c s="35" t="s">
        <v>51</v>
      </c>
      <c s="6" t="s">
        <v>307</v>
      </c>
      <c s="36" t="s">
        <v>126</v>
      </c>
      <c s="37">
        <v>120</v>
      </c>
      <c s="36">
        <v>0</v>
      </c>
      <c s="36">
        <f>ROUND(G165*H165,6)</f>
      </c>
      <c r="L165" s="38">
        <v>0</v>
      </c>
      <c s="32">
        <f>ROUND(ROUND(L165,2)*ROUND(G165,3),2)</f>
      </c>
      <c s="36" t="s">
        <v>95</v>
      </c>
      <c>
        <f>(M165*21)/100</f>
      </c>
      <c t="s">
        <v>27</v>
      </c>
    </row>
    <row r="166" spans="1:5" ht="12.75">
      <c r="A166" s="35" t="s">
        <v>55</v>
      </c>
      <c r="E166" s="39" t="s">
        <v>51</v>
      </c>
    </row>
    <row r="167" spans="1:5" ht="38.25">
      <c r="A167" s="35" t="s">
        <v>57</v>
      </c>
      <c r="E167" s="40" t="s">
        <v>308</v>
      </c>
    </row>
    <row r="168" spans="1:5" ht="165.75">
      <c r="A168" t="s">
        <v>59</v>
      </c>
      <c r="E168" s="39" t="s">
        <v>309</v>
      </c>
    </row>
    <row r="169" spans="1:16" ht="12.75">
      <c r="A169" t="s">
        <v>49</v>
      </c>
      <c s="34" t="s">
        <v>310</v>
      </c>
      <c s="34" t="s">
        <v>311</v>
      </c>
      <c s="35" t="s">
        <v>51</v>
      </c>
      <c s="6" t="s">
        <v>312</v>
      </c>
      <c s="36" t="s">
        <v>133</v>
      </c>
      <c s="37">
        <v>6</v>
      </c>
      <c s="36">
        <v>0</v>
      </c>
      <c s="36">
        <f>ROUND(G169*H169,6)</f>
      </c>
      <c r="L169" s="38">
        <v>0</v>
      </c>
      <c s="32">
        <f>ROUND(ROUND(L169,2)*ROUND(G169,3),2)</f>
      </c>
      <c s="36" t="s">
        <v>95</v>
      </c>
      <c>
        <f>(M169*21)/100</f>
      </c>
      <c t="s">
        <v>27</v>
      </c>
    </row>
    <row r="170" spans="1:5" ht="12.75">
      <c r="A170" s="35" t="s">
        <v>55</v>
      </c>
      <c r="E170" s="39" t="s">
        <v>313</v>
      </c>
    </row>
    <row r="171" spans="1:5" ht="38.25">
      <c r="A171" s="35" t="s">
        <v>57</v>
      </c>
      <c r="E171" s="40" t="s">
        <v>314</v>
      </c>
    </row>
    <row r="172" spans="1:5" ht="51">
      <c r="A172" t="s">
        <v>59</v>
      </c>
      <c r="E172" s="39" t="s">
        <v>315</v>
      </c>
    </row>
    <row r="173" spans="1:16" ht="12.75">
      <c r="A173" t="s">
        <v>49</v>
      </c>
      <c s="34" t="s">
        <v>316</v>
      </c>
      <c s="34" t="s">
        <v>317</v>
      </c>
      <c s="35" t="s">
        <v>51</v>
      </c>
      <c s="6" t="s">
        <v>318</v>
      </c>
      <c s="36" t="s">
        <v>140</v>
      </c>
      <c s="37">
        <v>0.546</v>
      </c>
      <c s="36">
        <v>0</v>
      </c>
      <c s="36">
        <f>ROUND(G173*H173,6)</f>
      </c>
      <c r="L173" s="38">
        <v>0</v>
      </c>
      <c s="32">
        <f>ROUND(ROUND(L173,2)*ROUND(G173,3),2)</f>
      </c>
      <c s="36" t="s">
        <v>95</v>
      </c>
      <c>
        <f>(M173*21)/100</f>
      </c>
      <c t="s">
        <v>27</v>
      </c>
    </row>
    <row r="174" spans="1:5" ht="12.75">
      <c r="A174" s="35" t="s">
        <v>55</v>
      </c>
      <c r="E174" s="39" t="s">
        <v>319</v>
      </c>
    </row>
    <row r="175" spans="1:5" ht="38.25">
      <c r="A175" s="35" t="s">
        <v>57</v>
      </c>
      <c r="E175" s="40" t="s">
        <v>320</v>
      </c>
    </row>
    <row r="176" spans="1:5" ht="267.75">
      <c r="A176" t="s">
        <v>59</v>
      </c>
      <c r="E176" s="39" t="s">
        <v>226</v>
      </c>
    </row>
    <row r="177" spans="1:13" ht="12.75">
      <c r="A177" t="s">
        <v>46</v>
      </c>
      <c r="C177" s="31" t="s">
        <v>130</v>
      </c>
      <c r="E177" s="33" t="s">
        <v>321</v>
      </c>
      <c r="J177" s="32">
        <f>0</f>
      </c>
      <c s="32">
        <f>0</f>
      </c>
      <c s="32">
        <f>0+L178+L182+L186+L190+L194+L198+L202+L206+L210+L214+L218</f>
      </c>
      <c s="32">
        <f>0+M178+M182+M186+M190+M194+M198+M202+M206+M210+M214+M218</f>
      </c>
    </row>
    <row r="178" spans="1:16" ht="25.5">
      <c r="A178" t="s">
        <v>49</v>
      </c>
      <c s="34" t="s">
        <v>322</v>
      </c>
      <c s="34" t="s">
        <v>323</v>
      </c>
      <c s="35" t="s">
        <v>51</v>
      </c>
      <c s="6" t="s">
        <v>324</v>
      </c>
      <c s="36" t="s">
        <v>190</v>
      </c>
      <c s="37">
        <v>15.477</v>
      </c>
      <c s="36">
        <v>0</v>
      </c>
      <c s="36">
        <f>ROUND(G178*H178,6)</f>
      </c>
      <c r="L178" s="38">
        <v>0</v>
      </c>
      <c s="32">
        <f>ROUND(ROUND(L178,2)*ROUND(G178,3),2)</f>
      </c>
      <c s="36" t="s">
        <v>95</v>
      </c>
      <c>
        <f>(M178*21)/100</f>
      </c>
      <c t="s">
        <v>27</v>
      </c>
    </row>
    <row r="179" spans="1:5" ht="25.5">
      <c r="A179" s="35" t="s">
        <v>55</v>
      </c>
      <c r="E179" s="39" t="s">
        <v>325</v>
      </c>
    </row>
    <row r="180" spans="1:5" ht="38.25">
      <c r="A180" s="35" t="s">
        <v>57</v>
      </c>
      <c r="E180" s="40" t="s">
        <v>326</v>
      </c>
    </row>
    <row r="181" spans="1:5" ht="178.5">
      <c r="A181" t="s">
        <v>59</v>
      </c>
      <c r="E181" s="39" t="s">
        <v>327</v>
      </c>
    </row>
    <row r="182" spans="1:16" ht="12.75">
      <c r="A182" t="s">
        <v>49</v>
      </c>
      <c s="34" t="s">
        <v>328</v>
      </c>
      <c s="34" t="s">
        <v>329</v>
      </c>
      <c s="35" t="s">
        <v>51</v>
      </c>
      <c s="6" t="s">
        <v>330</v>
      </c>
      <c s="36" t="s">
        <v>133</v>
      </c>
      <c s="37">
        <v>11</v>
      </c>
      <c s="36">
        <v>0</v>
      </c>
      <c s="36">
        <f>ROUND(G182*H182,6)</f>
      </c>
      <c r="L182" s="38">
        <v>0</v>
      </c>
      <c s="32">
        <f>ROUND(ROUND(L182,2)*ROUND(G182,3),2)</f>
      </c>
      <c s="36" t="s">
        <v>95</v>
      </c>
      <c>
        <f>(M182*21)/100</f>
      </c>
      <c t="s">
        <v>27</v>
      </c>
    </row>
    <row r="183" spans="1:5" ht="12.75">
      <c r="A183" s="35" t="s">
        <v>55</v>
      </c>
      <c r="E183" s="39" t="s">
        <v>331</v>
      </c>
    </row>
    <row r="184" spans="1:5" ht="38.25">
      <c r="A184" s="35" t="s">
        <v>57</v>
      </c>
      <c r="E184" s="40" t="s">
        <v>135</v>
      </c>
    </row>
    <row r="185" spans="1:5" ht="89.25">
      <c r="A185" t="s">
        <v>59</v>
      </c>
      <c r="E185" s="39" t="s">
        <v>332</v>
      </c>
    </row>
    <row r="186" spans="1:16" ht="12.75">
      <c r="A186" t="s">
        <v>49</v>
      </c>
      <c s="34" t="s">
        <v>333</v>
      </c>
      <c s="34" t="s">
        <v>334</v>
      </c>
      <c s="35" t="s">
        <v>51</v>
      </c>
      <c s="6" t="s">
        <v>335</v>
      </c>
      <c s="36" t="s">
        <v>126</v>
      </c>
      <c s="37">
        <v>16</v>
      </c>
      <c s="36">
        <v>0</v>
      </c>
      <c s="36">
        <f>ROUND(G186*H186,6)</f>
      </c>
      <c r="L186" s="38">
        <v>0</v>
      </c>
      <c s="32">
        <f>ROUND(ROUND(L186,2)*ROUND(G186,3),2)</f>
      </c>
      <c s="36" t="s">
        <v>95</v>
      </c>
      <c>
        <f>(M186*21)/100</f>
      </c>
      <c t="s">
        <v>27</v>
      </c>
    </row>
    <row r="187" spans="1:5" ht="12.75">
      <c r="A187" s="35" t="s">
        <v>55</v>
      </c>
      <c r="E187" s="39" t="s">
        <v>336</v>
      </c>
    </row>
    <row r="188" spans="1:5" ht="38.25">
      <c r="A188" s="35" t="s">
        <v>57</v>
      </c>
      <c r="E188" s="40" t="s">
        <v>337</v>
      </c>
    </row>
    <row r="189" spans="1:5" ht="63.75">
      <c r="A189" t="s">
        <v>59</v>
      </c>
      <c r="E189" s="39" t="s">
        <v>338</v>
      </c>
    </row>
    <row r="190" spans="1:16" ht="12.75">
      <c r="A190" t="s">
        <v>49</v>
      </c>
      <c s="34" t="s">
        <v>339</v>
      </c>
      <c s="34" t="s">
        <v>340</v>
      </c>
      <c s="35" t="s">
        <v>51</v>
      </c>
      <c s="6" t="s">
        <v>341</v>
      </c>
      <c s="36" t="s">
        <v>140</v>
      </c>
      <c s="37">
        <v>471.37</v>
      </c>
      <c s="36">
        <v>0</v>
      </c>
      <c s="36">
        <f>ROUND(G190*H190,6)</f>
      </c>
      <c r="L190" s="38">
        <v>0</v>
      </c>
      <c s="32">
        <f>ROUND(ROUND(L190,2)*ROUND(G190,3),2)</f>
      </c>
      <c s="36" t="s">
        <v>95</v>
      </c>
      <c>
        <f>(M190*21)/100</f>
      </c>
      <c t="s">
        <v>27</v>
      </c>
    </row>
    <row r="191" spans="1:5" ht="12.75">
      <c r="A191" s="35" t="s">
        <v>55</v>
      </c>
      <c r="E191" s="39" t="s">
        <v>105</v>
      </c>
    </row>
    <row r="192" spans="1:5" ht="38.25">
      <c r="A192" s="35" t="s">
        <v>57</v>
      </c>
      <c r="E192" s="40" t="s">
        <v>342</v>
      </c>
    </row>
    <row r="193" spans="1:5" ht="89.25">
      <c r="A193" t="s">
        <v>59</v>
      </c>
      <c r="E193" s="39" t="s">
        <v>343</v>
      </c>
    </row>
    <row r="194" spans="1:16" ht="25.5">
      <c r="A194" t="s">
        <v>49</v>
      </c>
      <c s="34" t="s">
        <v>344</v>
      </c>
      <c s="34" t="s">
        <v>345</v>
      </c>
      <c s="35" t="s">
        <v>51</v>
      </c>
      <c s="6" t="s">
        <v>346</v>
      </c>
      <c s="36" t="s">
        <v>147</v>
      </c>
      <c s="37">
        <v>28282.2</v>
      </c>
      <c s="36">
        <v>0</v>
      </c>
      <c s="36">
        <f>ROUND(G194*H194,6)</f>
      </c>
      <c r="L194" s="38">
        <v>0</v>
      </c>
      <c s="32">
        <f>ROUND(ROUND(L194,2)*ROUND(G194,3),2)</f>
      </c>
      <c s="36" t="s">
        <v>95</v>
      </c>
      <c>
        <f>(M194*21)/100</f>
      </c>
      <c t="s">
        <v>27</v>
      </c>
    </row>
    <row r="195" spans="1:5" ht="12.75">
      <c r="A195" s="35" t="s">
        <v>55</v>
      </c>
      <c r="E195" s="39" t="s">
        <v>347</v>
      </c>
    </row>
    <row r="196" spans="1:5" ht="38.25">
      <c r="A196" s="35" t="s">
        <v>57</v>
      </c>
      <c r="E196" s="40" t="s">
        <v>348</v>
      </c>
    </row>
    <row r="197" spans="1:5" ht="76.5">
      <c r="A197" t="s">
        <v>59</v>
      </c>
      <c r="E197" s="39" t="s">
        <v>349</v>
      </c>
    </row>
    <row r="198" spans="1:16" ht="12.75">
      <c r="A198" t="s">
        <v>49</v>
      </c>
      <c s="34" t="s">
        <v>350</v>
      </c>
      <c s="34" t="s">
        <v>351</v>
      </c>
      <c s="35" t="s">
        <v>51</v>
      </c>
      <c s="6" t="s">
        <v>352</v>
      </c>
      <c s="36" t="s">
        <v>126</v>
      </c>
      <c s="37">
        <v>296.929</v>
      </c>
      <c s="36">
        <v>0</v>
      </c>
      <c s="36">
        <f>ROUND(G198*H198,6)</f>
      </c>
      <c r="L198" s="38">
        <v>0</v>
      </c>
      <c s="32">
        <f>ROUND(ROUND(L198,2)*ROUND(G198,3),2)</f>
      </c>
      <c s="36" t="s">
        <v>95</v>
      </c>
      <c>
        <f>(M198*21)/100</f>
      </c>
      <c t="s">
        <v>27</v>
      </c>
    </row>
    <row r="199" spans="1:5" ht="12.75">
      <c r="A199" s="35" t="s">
        <v>55</v>
      </c>
      <c r="E199" s="39" t="s">
        <v>353</v>
      </c>
    </row>
    <row r="200" spans="1:5" ht="38.25">
      <c r="A200" s="35" t="s">
        <v>57</v>
      </c>
      <c r="E200" s="40" t="s">
        <v>354</v>
      </c>
    </row>
    <row r="201" spans="1:5" ht="102">
      <c r="A201" t="s">
        <v>59</v>
      </c>
      <c r="E201" s="39" t="s">
        <v>355</v>
      </c>
    </row>
    <row r="202" spans="1:16" ht="25.5">
      <c r="A202" t="s">
        <v>49</v>
      </c>
      <c s="34" t="s">
        <v>356</v>
      </c>
      <c s="34" t="s">
        <v>357</v>
      </c>
      <c s="35" t="s">
        <v>51</v>
      </c>
      <c s="6" t="s">
        <v>358</v>
      </c>
      <c s="36" t="s">
        <v>359</v>
      </c>
      <c s="37">
        <v>22293.713</v>
      </c>
      <c s="36">
        <v>0</v>
      </c>
      <c s="36">
        <f>ROUND(G202*H202,6)</f>
      </c>
      <c r="L202" s="38">
        <v>0</v>
      </c>
      <c s="32">
        <f>ROUND(ROUND(L202,2)*ROUND(G202,3),2)</f>
      </c>
      <c s="36" t="s">
        <v>95</v>
      </c>
      <c>
        <f>(M202*21)/100</f>
      </c>
      <c t="s">
        <v>27</v>
      </c>
    </row>
    <row r="203" spans="1:5" ht="25.5">
      <c r="A203" s="35" t="s">
        <v>55</v>
      </c>
      <c r="E203" s="39" t="s">
        <v>360</v>
      </c>
    </row>
    <row r="204" spans="1:5" ht="89.25">
      <c r="A204" s="35" t="s">
        <v>57</v>
      </c>
      <c r="E204" s="40" t="s">
        <v>361</v>
      </c>
    </row>
    <row r="205" spans="1:5" ht="63.75">
      <c r="A205" t="s">
        <v>59</v>
      </c>
      <c r="E205" s="39" t="s">
        <v>362</v>
      </c>
    </row>
    <row r="206" spans="1:16" ht="12.75">
      <c r="A206" t="s">
        <v>49</v>
      </c>
      <c s="34" t="s">
        <v>363</v>
      </c>
      <c s="34" t="s">
        <v>364</v>
      </c>
      <c s="35" t="s">
        <v>51</v>
      </c>
      <c s="6" t="s">
        <v>365</v>
      </c>
      <c s="36" t="s">
        <v>190</v>
      </c>
      <c s="37">
        <v>6.11</v>
      </c>
      <c s="36">
        <v>0</v>
      </c>
      <c s="36">
        <f>ROUND(G206*H206,6)</f>
      </c>
      <c r="L206" s="38">
        <v>0</v>
      </c>
      <c s="32">
        <f>ROUND(ROUND(L206,2)*ROUND(G206,3),2)</f>
      </c>
      <c s="36" t="s">
        <v>95</v>
      </c>
      <c>
        <f>(M206*21)/100</f>
      </c>
      <c t="s">
        <v>27</v>
      </c>
    </row>
    <row r="207" spans="1:5" ht="12.75">
      <c r="A207" s="35" t="s">
        <v>55</v>
      </c>
      <c r="E207" s="39" t="s">
        <v>366</v>
      </c>
    </row>
    <row r="208" spans="1:5" ht="38.25">
      <c r="A208" s="35" t="s">
        <v>57</v>
      </c>
      <c r="E208" s="40" t="s">
        <v>367</v>
      </c>
    </row>
    <row r="209" spans="1:5" ht="114.75">
      <c r="A209" t="s">
        <v>59</v>
      </c>
      <c r="E209" s="39" t="s">
        <v>368</v>
      </c>
    </row>
    <row r="210" spans="1:16" ht="25.5">
      <c r="A210" t="s">
        <v>49</v>
      </c>
      <c s="34" t="s">
        <v>369</v>
      </c>
      <c s="34" t="s">
        <v>370</v>
      </c>
      <c s="35" t="s">
        <v>51</v>
      </c>
      <c s="6" t="s">
        <v>371</v>
      </c>
      <c s="36" t="s">
        <v>359</v>
      </c>
      <c s="37">
        <v>60</v>
      </c>
      <c s="36">
        <v>0</v>
      </c>
      <c s="36">
        <f>ROUND(G210*H210,6)</f>
      </c>
      <c r="L210" s="38">
        <v>0</v>
      </c>
      <c s="32">
        <f>ROUND(ROUND(L210,2)*ROUND(G210,3),2)</f>
      </c>
      <c s="36" t="s">
        <v>95</v>
      </c>
      <c>
        <f>(M210*21)/100</f>
      </c>
      <c t="s">
        <v>27</v>
      </c>
    </row>
    <row r="211" spans="1:5" ht="12.75">
      <c r="A211" s="35" t="s">
        <v>55</v>
      </c>
      <c r="E211" s="39" t="s">
        <v>51</v>
      </c>
    </row>
    <row r="212" spans="1:5" ht="38.25">
      <c r="A212" s="35" t="s">
        <v>57</v>
      </c>
      <c r="E212" s="40" t="s">
        <v>372</v>
      </c>
    </row>
    <row r="213" spans="1:5" ht="76.5">
      <c r="A213" t="s">
        <v>59</v>
      </c>
      <c r="E213" s="39" t="s">
        <v>373</v>
      </c>
    </row>
    <row r="214" spans="1:16" ht="12.75">
      <c r="A214" t="s">
        <v>49</v>
      </c>
      <c s="34" t="s">
        <v>374</v>
      </c>
      <c s="34" t="s">
        <v>375</v>
      </c>
      <c s="35" t="s">
        <v>51</v>
      </c>
      <c s="6" t="s">
        <v>376</v>
      </c>
      <c s="36" t="s">
        <v>133</v>
      </c>
      <c s="37">
        <v>14</v>
      </c>
      <c s="36">
        <v>0</v>
      </c>
      <c s="36">
        <f>ROUND(G214*H214,6)</f>
      </c>
      <c r="L214" s="38">
        <v>0</v>
      </c>
      <c s="32">
        <f>ROUND(ROUND(L214,2)*ROUND(G214,3),2)</f>
      </c>
      <c s="36" t="s">
        <v>95</v>
      </c>
      <c>
        <f>(M214*21)/100</f>
      </c>
      <c t="s">
        <v>27</v>
      </c>
    </row>
    <row r="215" spans="1:5" ht="12.75">
      <c r="A215" s="35" t="s">
        <v>55</v>
      </c>
      <c r="E215" s="39" t="s">
        <v>377</v>
      </c>
    </row>
    <row r="216" spans="1:5" ht="38.25">
      <c r="A216" s="35" t="s">
        <v>57</v>
      </c>
      <c r="E216" s="40" t="s">
        <v>378</v>
      </c>
    </row>
    <row r="217" spans="1:5" ht="76.5">
      <c r="A217" t="s">
        <v>59</v>
      </c>
      <c r="E217" s="39" t="s">
        <v>379</v>
      </c>
    </row>
    <row r="218" spans="1:16" ht="25.5">
      <c r="A218" t="s">
        <v>49</v>
      </c>
      <c s="34" t="s">
        <v>380</v>
      </c>
      <c s="34" t="s">
        <v>381</v>
      </c>
      <c s="35" t="s">
        <v>51</v>
      </c>
      <c s="6" t="s">
        <v>382</v>
      </c>
      <c s="36" t="s">
        <v>359</v>
      </c>
      <c s="37">
        <v>21</v>
      </c>
      <c s="36">
        <v>0</v>
      </c>
      <c s="36">
        <f>ROUND(G218*H218,6)</f>
      </c>
      <c r="L218" s="38">
        <v>0</v>
      </c>
      <c s="32">
        <f>ROUND(ROUND(L218,2)*ROUND(G218,3),2)</f>
      </c>
      <c s="36" t="s">
        <v>95</v>
      </c>
      <c>
        <f>(M218*21)/100</f>
      </c>
      <c t="s">
        <v>27</v>
      </c>
    </row>
    <row r="219" spans="1:5" ht="12.75">
      <c r="A219" s="35" t="s">
        <v>55</v>
      </c>
      <c r="E219" s="39" t="s">
        <v>383</v>
      </c>
    </row>
    <row r="220" spans="1:5" ht="38.25">
      <c r="A220" s="35" t="s">
        <v>57</v>
      </c>
      <c r="E220" s="40" t="s">
        <v>384</v>
      </c>
    </row>
    <row r="221" spans="1:5" ht="76.5">
      <c r="A221" t="s">
        <v>59</v>
      </c>
      <c r="E221" s="39" t="s">
        <v>385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v>
      </c>
      <c s="41">
        <f>Rekapitulace!C12</f>
      </c>
      <c s="20" t="s">
        <v>0</v>
      </c>
      <c t="s">
        <v>23</v>
      </c>
      <c t="s">
        <v>27</v>
      </c>
    </row>
    <row r="4" spans="1:16" ht="32" customHeight="1">
      <c r="A4" s="24" t="s">
        <v>20</v>
      </c>
      <c s="25" t="s">
        <v>28</v>
      </c>
      <c s="27" t="s">
        <v>86</v>
      </c>
      <c r="E4" s="26" t="s">
        <v>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388</v>
      </c>
      <c r="E8" s="30" t="s">
        <v>387</v>
      </c>
      <c r="J8" s="29">
        <f>0+J9+J46+J67</f>
      </c>
      <c s="29">
        <f>0+K9+K46+K67</f>
      </c>
      <c s="29">
        <f>0+L9+L46+L67</f>
      </c>
      <c s="29">
        <f>0+M9+M46+M67</f>
      </c>
    </row>
    <row r="9" spans="1:13" ht="12.75">
      <c r="A9" t="s">
        <v>46</v>
      </c>
      <c r="C9" s="31" t="s">
        <v>54</v>
      </c>
      <c r="E9" s="33" t="s">
        <v>91</v>
      </c>
      <c r="J9" s="32">
        <f>0</f>
      </c>
      <c s="32">
        <f>0</f>
      </c>
      <c s="32">
        <f>0+L10+L14+L18+L22+L26+L30+L34+L38+L42</f>
      </c>
      <c s="32">
        <f>0+M10+M14+M18+M22+M26+M30+M34+M38+M42</f>
      </c>
    </row>
    <row r="10" spans="1:16" ht="25.5">
      <c r="A10" t="s">
        <v>49</v>
      </c>
      <c s="34" t="s">
        <v>47</v>
      </c>
      <c s="34" t="s">
        <v>99</v>
      </c>
      <c s="35" t="s">
        <v>51</v>
      </c>
      <c s="6" t="s">
        <v>100</v>
      </c>
      <c s="36" t="s">
        <v>94</v>
      </c>
      <c s="37">
        <v>0.25</v>
      </c>
      <c s="36">
        <v>0</v>
      </c>
      <c s="36">
        <f>ROUND(G10*H10,6)</f>
      </c>
      <c r="L10" s="38">
        <v>0</v>
      </c>
      <c s="32">
        <f>ROUND(ROUND(L10,2)*ROUND(G10,3),2)</f>
      </c>
      <c s="36" t="s">
        <v>95</v>
      </c>
      <c>
        <f>(M10*21)/100</f>
      </c>
      <c t="s">
        <v>27</v>
      </c>
    </row>
    <row r="11" spans="1:5" ht="12.75">
      <c r="A11" s="35" t="s">
        <v>55</v>
      </c>
      <c r="E11" s="39" t="s">
        <v>389</v>
      </c>
    </row>
    <row r="12" spans="1:5" ht="38.25">
      <c r="A12" s="35" t="s">
        <v>57</v>
      </c>
      <c r="E12" s="40" t="s">
        <v>390</v>
      </c>
    </row>
    <row r="13" spans="1:5" ht="89.25">
      <c r="A13" t="s">
        <v>59</v>
      </c>
      <c r="E13" s="39" t="s">
        <v>98</v>
      </c>
    </row>
    <row r="14" spans="1:16" ht="25.5">
      <c r="A14" t="s">
        <v>49</v>
      </c>
      <c s="34" t="s">
        <v>27</v>
      </c>
      <c s="34" t="s">
        <v>103</v>
      </c>
      <c s="35" t="s">
        <v>51</v>
      </c>
      <c s="6" t="s">
        <v>104</v>
      </c>
      <c s="36" t="s">
        <v>94</v>
      </c>
      <c s="37">
        <v>591.961</v>
      </c>
      <c s="36">
        <v>0</v>
      </c>
      <c s="36">
        <f>ROUND(G14*H14,6)</f>
      </c>
      <c r="L14" s="38">
        <v>0</v>
      </c>
      <c s="32">
        <f>ROUND(ROUND(L14,2)*ROUND(G14,3),2)</f>
      </c>
      <c s="36" t="s">
        <v>95</v>
      </c>
      <c>
        <f>(M14*21)/100</f>
      </c>
      <c t="s">
        <v>27</v>
      </c>
    </row>
    <row r="15" spans="1:5" ht="12.75">
      <c r="A15" s="35" t="s">
        <v>55</v>
      </c>
      <c r="E15" s="39" t="s">
        <v>105</v>
      </c>
    </row>
    <row r="16" spans="1:5" ht="38.25">
      <c r="A16" s="35" t="s">
        <v>57</v>
      </c>
      <c r="E16" s="40" t="s">
        <v>391</v>
      </c>
    </row>
    <row r="17" spans="1:5" ht="89.25">
      <c r="A17" t="s">
        <v>59</v>
      </c>
      <c r="E17" s="39" t="s">
        <v>98</v>
      </c>
    </row>
    <row r="18" spans="1:16" ht="25.5">
      <c r="A18" t="s">
        <v>49</v>
      </c>
      <c s="34" t="s">
        <v>26</v>
      </c>
      <c s="34" t="s">
        <v>107</v>
      </c>
      <c s="35" t="s">
        <v>51</v>
      </c>
      <c s="6" t="s">
        <v>108</v>
      </c>
      <c s="36" t="s">
        <v>94</v>
      </c>
      <c s="37">
        <v>0.039</v>
      </c>
      <c s="36">
        <v>0</v>
      </c>
      <c s="36">
        <f>ROUND(G18*H18,6)</f>
      </c>
      <c r="L18" s="38">
        <v>0</v>
      </c>
      <c s="32">
        <f>ROUND(ROUND(L18,2)*ROUND(G18,3),2)</f>
      </c>
      <c s="36" t="s">
        <v>95</v>
      </c>
      <c>
        <f>(M18*21)/100</f>
      </c>
      <c t="s">
        <v>27</v>
      </c>
    </row>
    <row r="19" spans="1:5" ht="12.75">
      <c r="A19" s="35" t="s">
        <v>55</v>
      </c>
      <c r="E19" s="39" t="s">
        <v>51</v>
      </c>
    </row>
    <row r="20" spans="1:5" ht="38.25">
      <c r="A20" s="35" t="s">
        <v>57</v>
      </c>
      <c r="E20" s="40" t="s">
        <v>392</v>
      </c>
    </row>
    <row r="21" spans="1:5" ht="89.25">
      <c r="A21" t="s">
        <v>59</v>
      </c>
      <c r="E21" s="39" t="s">
        <v>98</v>
      </c>
    </row>
    <row r="22" spans="1:16" ht="25.5">
      <c r="A22" t="s">
        <v>49</v>
      </c>
      <c s="34" t="s">
        <v>69</v>
      </c>
      <c s="34" t="s">
        <v>110</v>
      </c>
      <c s="35" t="s">
        <v>51</v>
      </c>
      <c s="6" t="s">
        <v>111</v>
      </c>
      <c s="36" t="s">
        <v>94</v>
      </c>
      <c s="37">
        <v>0.089</v>
      </c>
      <c s="36">
        <v>0</v>
      </c>
      <c s="36">
        <f>ROUND(G22*H22,6)</f>
      </c>
      <c r="L22" s="38">
        <v>0</v>
      </c>
      <c s="32">
        <f>ROUND(ROUND(L22,2)*ROUND(G22,3),2)</f>
      </c>
      <c s="36" t="s">
        <v>95</v>
      </c>
      <c>
        <f>(M22*21)/100</f>
      </c>
      <c t="s">
        <v>27</v>
      </c>
    </row>
    <row r="23" spans="1:5" ht="12.75">
      <c r="A23" s="35" t="s">
        <v>55</v>
      </c>
      <c r="E23" s="39" t="s">
        <v>51</v>
      </c>
    </row>
    <row r="24" spans="1:5" ht="38.25">
      <c r="A24" s="35" t="s">
        <v>57</v>
      </c>
      <c r="E24" s="40" t="s">
        <v>393</v>
      </c>
    </row>
    <row r="25" spans="1:5" ht="89.25">
      <c r="A25" t="s">
        <v>59</v>
      </c>
      <c r="E25" s="39" t="s">
        <v>98</v>
      </c>
    </row>
    <row r="26" spans="1:16" ht="25.5">
      <c r="A26" t="s">
        <v>49</v>
      </c>
      <c s="34" t="s">
        <v>75</v>
      </c>
      <c s="34" t="s">
        <v>113</v>
      </c>
      <c s="35" t="s">
        <v>51</v>
      </c>
      <c s="6" t="s">
        <v>114</v>
      </c>
      <c s="36" t="s">
        <v>94</v>
      </c>
      <c s="37">
        <v>22.05</v>
      </c>
      <c s="36">
        <v>0</v>
      </c>
      <c s="36">
        <f>ROUND(G26*H26,6)</f>
      </c>
      <c r="L26" s="38">
        <v>0</v>
      </c>
      <c s="32">
        <f>ROUND(ROUND(L26,2)*ROUND(G26,3),2)</f>
      </c>
      <c s="36" t="s">
        <v>95</v>
      </c>
      <c>
        <f>(M26*21)/100</f>
      </c>
      <c t="s">
        <v>27</v>
      </c>
    </row>
    <row r="27" spans="1:5" ht="12.75">
      <c r="A27" s="35" t="s">
        <v>55</v>
      </c>
      <c r="E27" s="39" t="s">
        <v>51</v>
      </c>
    </row>
    <row r="28" spans="1:5" ht="38.25">
      <c r="A28" s="35" t="s">
        <v>57</v>
      </c>
      <c r="E28" s="40" t="s">
        <v>394</v>
      </c>
    </row>
    <row r="29" spans="1:5" ht="89.25">
      <c r="A29" t="s">
        <v>59</v>
      </c>
      <c r="E29" s="39" t="s">
        <v>98</v>
      </c>
    </row>
    <row r="30" spans="1:16" ht="12.75">
      <c r="A30" t="s">
        <v>49</v>
      </c>
      <c s="34" t="s">
        <v>80</v>
      </c>
      <c s="34" t="s">
        <v>118</v>
      </c>
      <c s="35" t="s">
        <v>51</v>
      </c>
      <c s="6" t="s">
        <v>119</v>
      </c>
      <c s="36" t="s">
        <v>53</v>
      </c>
      <c s="37">
        <v>1</v>
      </c>
      <c s="36">
        <v>0</v>
      </c>
      <c s="36">
        <f>ROUND(G30*H30,6)</f>
      </c>
      <c r="L30" s="38">
        <v>0</v>
      </c>
      <c s="32">
        <f>ROUND(ROUND(L30,2)*ROUND(G30,3),2)</f>
      </c>
      <c s="36" t="s">
        <v>95</v>
      </c>
      <c>
        <f>(M30*21)/100</f>
      </c>
      <c t="s">
        <v>27</v>
      </c>
    </row>
    <row r="31" spans="1:5" ht="12.75">
      <c r="A31" s="35" t="s">
        <v>55</v>
      </c>
      <c r="E31" s="39" t="s">
        <v>395</v>
      </c>
    </row>
    <row r="32" spans="1:5" ht="38.25">
      <c r="A32" s="35" t="s">
        <v>57</v>
      </c>
      <c r="E32" s="40" t="s">
        <v>121</v>
      </c>
    </row>
    <row r="33" spans="1:5" ht="12.75">
      <c r="A33" t="s">
        <v>59</v>
      </c>
      <c r="E33" s="39" t="s">
        <v>122</v>
      </c>
    </row>
    <row r="34" spans="1:16" ht="12.75">
      <c r="A34" t="s">
        <v>49</v>
      </c>
      <c s="34" t="s">
        <v>117</v>
      </c>
      <c s="34" t="s">
        <v>124</v>
      </c>
      <c s="35" t="s">
        <v>51</v>
      </c>
      <c s="6" t="s">
        <v>396</v>
      </c>
      <c s="36" t="s">
        <v>126</v>
      </c>
      <c s="37">
        <v>165</v>
      </c>
      <c s="36">
        <v>0</v>
      </c>
      <c s="36">
        <f>ROUND(G34*H34,6)</f>
      </c>
      <c r="L34" s="38">
        <v>0</v>
      </c>
      <c s="32">
        <f>ROUND(ROUND(L34,2)*ROUND(G34,3),2)</f>
      </c>
      <c s="36" t="s">
        <v>95</v>
      </c>
      <c>
        <f>(M34*21)/100</f>
      </c>
      <c t="s">
        <v>27</v>
      </c>
    </row>
    <row r="35" spans="1:5" ht="12.75">
      <c r="A35" s="35" t="s">
        <v>55</v>
      </c>
      <c r="E35" s="39" t="s">
        <v>127</v>
      </c>
    </row>
    <row r="36" spans="1:5" ht="38.25">
      <c r="A36" s="35" t="s">
        <v>57</v>
      </c>
      <c r="E36" s="40" t="s">
        <v>397</v>
      </c>
    </row>
    <row r="37" spans="1:5" ht="12.75">
      <c r="A37" t="s">
        <v>59</v>
      </c>
      <c r="E37" s="39" t="s">
        <v>129</v>
      </c>
    </row>
    <row r="38" spans="1:16" ht="12.75">
      <c r="A38" t="s">
        <v>49</v>
      </c>
      <c s="34" t="s">
        <v>123</v>
      </c>
      <c s="34" t="s">
        <v>398</v>
      </c>
      <c s="35" t="s">
        <v>51</v>
      </c>
      <c s="6" t="s">
        <v>399</v>
      </c>
      <c s="36" t="s">
        <v>126</v>
      </c>
      <c s="37">
        <v>50</v>
      </c>
      <c s="36">
        <v>0</v>
      </c>
      <c s="36">
        <f>ROUND(G38*H38,6)</f>
      </c>
      <c r="L38" s="38">
        <v>0</v>
      </c>
      <c s="32">
        <f>ROUND(ROUND(L38,2)*ROUND(G38,3),2)</f>
      </c>
      <c s="36" t="s">
        <v>95</v>
      </c>
      <c>
        <f>(M38*21)/100</f>
      </c>
      <c t="s">
        <v>27</v>
      </c>
    </row>
    <row r="39" spans="1:5" ht="12.75">
      <c r="A39" s="35" t="s">
        <v>55</v>
      </c>
      <c r="E39" s="39" t="s">
        <v>400</v>
      </c>
    </row>
    <row r="40" spans="1:5" ht="38.25">
      <c r="A40" s="35" t="s">
        <v>57</v>
      </c>
      <c r="E40" s="40" t="s">
        <v>401</v>
      </c>
    </row>
    <row r="41" spans="1:5" ht="12.75">
      <c r="A41" t="s">
        <v>59</v>
      </c>
      <c r="E41" s="39" t="s">
        <v>129</v>
      </c>
    </row>
    <row r="42" spans="1:16" ht="12.75">
      <c r="A42" t="s">
        <v>49</v>
      </c>
      <c s="34" t="s">
        <v>130</v>
      </c>
      <c s="34" t="s">
        <v>131</v>
      </c>
      <c s="35" t="s">
        <v>51</v>
      </c>
      <c s="6" t="s">
        <v>132</v>
      </c>
      <c s="36" t="s">
        <v>133</v>
      </c>
      <c s="37">
        <v>5</v>
      </c>
      <c s="36">
        <v>0</v>
      </c>
      <c s="36">
        <f>ROUND(G42*H42,6)</f>
      </c>
      <c r="L42" s="38">
        <v>0</v>
      </c>
      <c s="32">
        <f>ROUND(ROUND(L42,2)*ROUND(G42,3),2)</f>
      </c>
      <c s="36" t="s">
        <v>95</v>
      </c>
      <c>
        <f>(M42*21)/100</f>
      </c>
      <c t="s">
        <v>27</v>
      </c>
    </row>
    <row r="43" spans="1:5" ht="25.5">
      <c r="A43" s="35" t="s">
        <v>55</v>
      </c>
      <c r="E43" s="39" t="s">
        <v>134</v>
      </c>
    </row>
    <row r="44" spans="1:5" ht="38.25">
      <c r="A44" s="35" t="s">
        <v>57</v>
      </c>
      <c r="E44" s="40" t="s">
        <v>402</v>
      </c>
    </row>
    <row r="45" spans="1:5" ht="12.75">
      <c r="A45" t="s">
        <v>59</v>
      </c>
      <c r="E45" s="39" t="s">
        <v>122</v>
      </c>
    </row>
    <row r="46" spans="1:13" ht="12.75">
      <c r="A46" t="s">
        <v>46</v>
      </c>
      <c r="C46" s="31" t="s">
        <v>75</v>
      </c>
      <c r="E46" s="33" t="s">
        <v>227</v>
      </c>
      <c r="J46" s="32">
        <f>0</f>
      </c>
      <c s="32">
        <f>0</f>
      </c>
      <c s="32">
        <f>0+L47+L51+L55+L59+L63</f>
      </c>
      <c s="32">
        <f>0+M47+M51+M55+M59+M63</f>
      </c>
    </row>
    <row r="47" spans="1:16" ht="12.75">
      <c r="A47" t="s">
        <v>49</v>
      </c>
      <c s="34" t="s">
        <v>137</v>
      </c>
      <c s="34" t="s">
        <v>235</v>
      </c>
      <c s="35" t="s">
        <v>51</v>
      </c>
      <c s="6" t="s">
        <v>236</v>
      </c>
      <c s="36" t="s">
        <v>140</v>
      </c>
      <c s="37">
        <v>268.197</v>
      </c>
      <c s="36">
        <v>0</v>
      </c>
      <c s="36">
        <f>ROUND(G47*H47,6)</f>
      </c>
      <c r="L47" s="38">
        <v>0</v>
      </c>
      <c s="32">
        <f>ROUND(ROUND(L47,2)*ROUND(G47,3),2)</f>
      </c>
      <c s="36" t="s">
        <v>95</v>
      </c>
      <c>
        <f>(M47*21)/100</f>
      </c>
      <c t="s">
        <v>27</v>
      </c>
    </row>
    <row r="48" spans="1:5" ht="12.75">
      <c r="A48" s="35" t="s">
        <v>55</v>
      </c>
      <c r="E48" s="39" t="s">
        <v>105</v>
      </c>
    </row>
    <row r="49" spans="1:5" ht="38.25">
      <c r="A49" s="35" t="s">
        <v>57</v>
      </c>
      <c r="E49" s="40" t="s">
        <v>403</v>
      </c>
    </row>
    <row r="50" spans="1:5" ht="38.25">
      <c r="A50" t="s">
        <v>59</v>
      </c>
      <c r="E50" s="39" t="s">
        <v>238</v>
      </c>
    </row>
    <row r="51" spans="1:16" ht="12.75">
      <c r="A51" t="s">
        <v>49</v>
      </c>
      <c s="34" t="s">
        <v>144</v>
      </c>
      <c s="34" t="s">
        <v>257</v>
      </c>
      <c s="35" t="s">
        <v>51</v>
      </c>
      <c s="6" t="s">
        <v>258</v>
      </c>
      <c s="36" t="s">
        <v>126</v>
      </c>
      <c s="37">
        <v>165</v>
      </c>
      <c s="36">
        <v>0</v>
      </c>
      <c s="36">
        <f>ROUND(G51*H51,6)</f>
      </c>
      <c r="L51" s="38">
        <v>0</v>
      </c>
      <c s="32">
        <f>ROUND(ROUND(L51,2)*ROUND(G51,3),2)</f>
      </c>
      <c s="36" t="s">
        <v>95</v>
      </c>
      <c>
        <f>(M51*21)/100</f>
      </c>
      <c t="s">
        <v>27</v>
      </c>
    </row>
    <row r="52" spans="1:5" ht="12.75">
      <c r="A52" s="35" t="s">
        <v>55</v>
      </c>
      <c r="E52" s="39" t="s">
        <v>51</v>
      </c>
    </row>
    <row r="53" spans="1:5" ht="38.25">
      <c r="A53" s="35" t="s">
        <v>57</v>
      </c>
      <c r="E53" s="40" t="s">
        <v>404</v>
      </c>
    </row>
    <row r="54" spans="1:5" ht="204">
      <c r="A54" t="s">
        <v>59</v>
      </c>
      <c r="E54" s="39" t="s">
        <v>260</v>
      </c>
    </row>
    <row r="55" spans="1:16" ht="12.75">
      <c r="A55" t="s">
        <v>49</v>
      </c>
      <c s="34" t="s">
        <v>150</v>
      </c>
      <c s="34" t="s">
        <v>268</v>
      </c>
      <c s="35" t="s">
        <v>51</v>
      </c>
      <c s="6" t="s">
        <v>269</v>
      </c>
      <c s="36" t="s">
        <v>133</v>
      </c>
      <c s="37">
        <v>17.2</v>
      </c>
      <c s="36">
        <v>0</v>
      </c>
      <c s="36">
        <f>ROUND(G55*H55,6)</f>
      </c>
      <c r="L55" s="38">
        <v>0</v>
      </c>
      <c s="32">
        <f>ROUND(ROUND(L55,2)*ROUND(G55,3),2)</f>
      </c>
      <c s="36" t="s">
        <v>95</v>
      </c>
      <c>
        <f>(M55*21)/100</f>
      </c>
      <c t="s">
        <v>27</v>
      </c>
    </row>
    <row r="56" spans="1:5" ht="12.75">
      <c r="A56" s="35" t="s">
        <v>55</v>
      </c>
      <c r="E56" s="39" t="s">
        <v>51</v>
      </c>
    </row>
    <row r="57" spans="1:5" ht="38.25">
      <c r="A57" s="35" t="s">
        <v>57</v>
      </c>
      <c r="E57" s="40" t="s">
        <v>405</v>
      </c>
    </row>
    <row r="58" spans="1:5" ht="191.25">
      <c r="A58" t="s">
        <v>59</v>
      </c>
      <c r="E58" s="39" t="s">
        <v>271</v>
      </c>
    </row>
    <row r="59" spans="1:16" ht="12.75">
      <c r="A59" t="s">
        <v>49</v>
      </c>
      <c s="34" t="s">
        <v>155</v>
      </c>
      <c s="34" t="s">
        <v>273</v>
      </c>
      <c s="35" t="s">
        <v>51</v>
      </c>
      <c s="6" t="s">
        <v>274</v>
      </c>
      <c s="36" t="s">
        <v>133</v>
      </c>
      <c s="37">
        <v>8.25</v>
      </c>
      <c s="36">
        <v>0</v>
      </c>
      <c s="36">
        <f>ROUND(G59*H59,6)</f>
      </c>
      <c r="L59" s="38">
        <v>0</v>
      </c>
      <c s="32">
        <f>ROUND(ROUND(L59,2)*ROUND(G59,3),2)</f>
      </c>
      <c s="36" t="s">
        <v>95</v>
      </c>
      <c>
        <f>(M59*21)/100</f>
      </c>
      <c t="s">
        <v>27</v>
      </c>
    </row>
    <row r="60" spans="1:5" ht="12.75">
      <c r="A60" s="35" t="s">
        <v>55</v>
      </c>
      <c r="E60" s="39" t="s">
        <v>275</v>
      </c>
    </row>
    <row r="61" spans="1:5" ht="38.25">
      <c r="A61" s="35" t="s">
        <v>57</v>
      </c>
      <c r="E61" s="40" t="s">
        <v>406</v>
      </c>
    </row>
    <row r="62" spans="1:5" ht="178.5">
      <c r="A62" t="s">
        <v>59</v>
      </c>
      <c r="E62" s="39" t="s">
        <v>277</v>
      </c>
    </row>
    <row r="63" spans="1:16" ht="12.75">
      <c r="A63" t="s">
        <v>49</v>
      </c>
      <c s="34" t="s">
        <v>159</v>
      </c>
      <c s="34" t="s">
        <v>285</v>
      </c>
      <c s="35" t="s">
        <v>51</v>
      </c>
      <c s="6" t="s">
        <v>286</v>
      </c>
      <c s="36" t="s">
        <v>190</v>
      </c>
      <c s="37">
        <v>4.76</v>
      </c>
      <c s="36">
        <v>0</v>
      </c>
      <c s="36">
        <f>ROUND(G63*H63,6)</f>
      </c>
      <c r="L63" s="38">
        <v>0</v>
      </c>
      <c s="32">
        <f>ROUND(ROUND(L63,2)*ROUND(G63,3),2)</f>
      </c>
      <c s="36" t="s">
        <v>95</v>
      </c>
      <c>
        <f>(M63*21)/100</f>
      </c>
      <c t="s">
        <v>27</v>
      </c>
    </row>
    <row r="64" spans="1:5" ht="25.5">
      <c r="A64" s="35" t="s">
        <v>55</v>
      </c>
      <c r="E64" s="39" t="s">
        <v>407</v>
      </c>
    </row>
    <row r="65" spans="1:5" ht="38.25">
      <c r="A65" s="35" t="s">
        <v>57</v>
      </c>
      <c r="E65" s="40" t="s">
        <v>408</v>
      </c>
    </row>
    <row r="66" spans="1:5" ht="25.5">
      <c r="A66" t="s">
        <v>59</v>
      </c>
      <c r="E66" s="39" t="s">
        <v>409</v>
      </c>
    </row>
    <row r="67" spans="1:13" ht="12.75">
      <c r="A67" t="s">
        <v>46</v>
      </c>
      <c r="C67" s="31" t="s">
        <v>130</v>
      </c>
      <c r="E67" s="33" t="s">
        <v>321</v>
      </c>
      <c r="J67" s="32">
        <f>0</f>
      </c>
      <c s="32">
        <f>0</f>
      </c>
      <c s="32">
        <f>0+L68+L72+L76+L80+L84+L88+L92+L96+L100+L104+L108+L112+L116+L120+L124+L128+L132+L136+L140+L144+L148</f>
      </c>
      <c s="32">
        <f>0+M68+M72+M76+M80+M84+M88+M92+M96+M100+M104+M108+M112+M116+M120+M124+M128+M132+M136+M140+M144+M148</f>
      </c>
    </row>
    <row r="68" spans="1:16" ht="12.75">
      <c r="A68" t="s">
        <v>49</v>
      </c>
      <c s="34" t="s">
        <v>165</v>
      </c>
      <c s="34" t="s">
        <v>410</v>
      </c>
      <c s="35" t="s">
        <v>51</v>
      </c>
      <c s="6" t="s">
        <v>411</v>
      </c>
      <c s="36" t="s">
        <v>133</v>
      </c>
      <c s="37">
        <v>5</v>
      </c>
      <c s="36">
        <v>0</v>
      </c>
      <c s="36">
        <f>ROUND(G68*H68,6)</f>
      </c>
      <c r="L68" s="38">
        <v>0</v>
      </c>
      <c s="32">
        <f>ROUND(ROUND(L68,2)*ROUND(G68,3),2)</f>
      </c>
      <c s="36" t="s">
        <v>95</v>
      </c>
      <c>
        <f>(M68*21)/100</f>
      </c>
      <c t="s">
        <v>27</v>
      </c>
    </row>
    <row r="69" spans="1:5" ht="12.75">
      <c r="A69" s="35" t="s">
        <v>55</v>
      </c>
      <c r="E69" s="39" t="s">
        <v>51</v>
      </c>
    </row>
    <row r="70" spans="1:5" ht="38.25">
      <c r="A70" s="35" t="s">
        <v>57</v>
      </c>
      <c r="E70" s="40" t="s">
        <v>402</v>
      </c>
    </row>
    <row r="71" spans="1:5" ht="38.25">
      <c r="A71" t="s">
        <v>59</v>
      </c>
      <c r="E71" s="39" t="s">
        <v>412</v>
      </c>
    </row>
    <row r="72" spans="1:16" ht="12.75">
      <c r="A72" t="s">
        <v>49</v>
      </c>
      <c s="34" t="s">
        <v>170</v>
      </c>
      <c s="34" t="s">
        <v>413</v>
      </c>
      <c s="35" t="s">
        <v>51</v>
      </c>
      <c s="6" t="s">
        <v>414</v>
      </c>
      <c s="36" t="s">
        <v>133</v>
      </c>
      <c s="37">
        <v>2</v>
      </c>
      <c s="36">
        <v>0</v>
      </c>
      <c s="36">
        <f>ROUND(G72*H72,6)</f>
      </c>
      <c r="L72" s="38">
        <v>0</v>
      </c>
      <c s="32">
        <f>ROUND(ROUND(L72,2)*ROUND(G72,3),2)</f>
      </c>
      <c s="36" t="s">
        <v>95</v>
      </c>
      <c>
        <f>(M72*21)/100</f>
      </c>
      <c t="s">
        <v>27</v>
      </c>
    </row>
    <row r="73" spans="1:5" ht="12.75">
      <c r="A73" s="35" t="s">
        <v>55</v>
      </c>
      <c r="E73" s="39" t="s">
        <v>415</v>
      </c>
    </row>
    <row r="74" spans="1:5" ht="38.25">
      <c r="A74" s="35" t="s">
        <v>57</v>
      </c>
      <c r="E74" s="40" t="s">
        <v>416</v>
      </c>
    </row>
    <row r="75" spans="1:5" ht="38.25">
      <c r="A75" t="s">
        <v>59</v>
      </c>
      <c r="E75" s="39" t="s">
        <v>412</v>
      </c>
    </row>
    <row r="76" spans="1:16" ht="12.75">
      <c r="A76" t="s">
        <v>49</v>
      </c>
      <c s="34" t="s">
        <v>175</v>
      </c>
      <c s="34" t="s">
        <v>417</v>
      </c>
      <c s="35" t="s">
        <v>51</v>
      </c>
      <c s="6" t="s">
        <v>418</v>
      </c>
      <c s="36" t="s">
        <v>133</v>
      </c>
      <c s="37">
        <v>2</v>
      </c>
      <c s="36">
        <v>0</v>
      </c>
      <c s="36">
        <f>ROUND(G76*H76,6)</f>
      </c>
      <c r="L76" s="38">
        <v>0</v>
      </c>
      <c s="32">
        <f>ROUND(ROUND(L76,2)*ROUND(G76,3),2)</f>
      </c>
      <c s="36" t="s">
        <v>95</v>
      </c>
      <c>
        <f>(M76*21)/100</f>
      </c>
      <c t="s">
        <v>27</v>
      </c>
    </row>
    <row r="77" spans="1:5" ht="12.75">
      <c r="A77" s="35" t="s">
        <v>55</v>
      </c>
      <c r="E77" s="39" t="s">
        <v>51</v>
      </c>
    </row>
    <row r="78" spans="1:5" ht="38.25">
      <c r="A78" s="35" t="s">
        <v>57</v>
      </c>
      <c r="E78" s="40" t="s">
        <v>416</v>
      </c>
    </row>
    <row r="79" spans="1:5" ht="89.25">
      <c r="A79" t="s">
        <v>59</v>
      </c>
      <c r="E79" s="39" t="s">
        <v>419</v>
      </c>
    </row>
    <row r="80" spans="1:16" ht="12.75">
      <c r="A80" t="s">
        <v>49</v>
      </c>
      <c s="34" t="s">
        <v>181</v>
      </c>
      <c s="34" t="s">
        <v>420</v>
      </c>
      <c s="35" t="s">
        <v>51</v>
      </c>
      <c s="6" t="s">
        <v>421</v>
      </c>
      <c s="36" t="s">
        <v>133</v>
      </c>
      <c s="37">
        <v>3</v>
      </c>
      <c s="36">
        <v>0</v>
      </c>
      <c s="36">
        <f>ROUND(G80*H80,6)</f>
      </c>
      <c r="L80" s="38">
        <v>0</v>
      </c>
      <c s="32">
        <f>ROUND(ROUND(L80,2)*ROUND(G80,3),2)</f>
      </c>
      <c s="36" t="s">
        <v>95</v>
      </c>
      <c>
        <f>(M80*21)/100</f>
      </c>
      <c t="s">
        <v>27</v>
      </c>
    </row>
    <row r="81" spans="1:5" ht="12.75">
      <c r="A81" s="35" t="s">
        <v>55</v>
      </c>
      <c r="E81" s="39" t="s">
        <v>51</v>
      </c>
    </row>
    <row r="82" spans="1:5" ht="38.25">
      <c r="A82" s="35" t="s">
        <v>57</v>
      </c>
      <c r="E82" s="40" t="s">
        <v>422</v>
      </c>
    </row>
    <row r="83" spans="1:5" ht="89.25">
      <c r="A83" t="s">
        <v>59</v>
      </c>
      <c r="E83" s="39" t="s">
        <v>419</v>
      </c>
    </row>
    <row r="84" spans="1:16" ht="12.75">
      <c r="A84" t="s">
        <v>49</v>
      </c>
      <c s="34" t="s">
        <v>187</v>
      </c>
      <c s="34" t="s">
        <v>423</v>
      </c>
      <c s="35" t="s">
        <v>51</v>
      </c>
      <c s="6" t="s">
        <v>424</v>
      </c>
      <c s="36" t="s">
        <v>133</v>
      </c>
      <c s="37">
        <v>2</v>
      </c>
      <c s="36">
        <v>0</v>
      </c>
      <c s="36">
        <f>ROUND(G84*H84,6)</f>
      </c>
      <c r="L84" s="38">
        <v>0</v>
      </c>
      <c s="32">
        <f>ROUND(ROUND(L84,2)*ROUND(G84,3),2)</f>
      </c>
      <c s="36" t="s">
        <v>95</v>
      </c>
      <c>
        <f>(M84*21)/100</f>
      </c>
      <c t="s">
        <v>27</v>
      </c>
    </row>
    <row r="85" spans="1:5" ht="12.75">
      <c r="A85" s="35" t="s">
        <v>55</v>
      </c>
      <c r="E85" s="39" t="s">
        <v>51</v>
      </c>
    </row>
    <row r="86" spans="1:5" ht="38.25">
      <c r="A86" s="35" t="s">
        <v>57</v>
      </c>
      <c r="E86" s="40" t="s">
        <v>416</v>
      </c>
    </row>
    <row r="87" spans="1:5" ht="89.25">
      <c r="A87" t="s">
        <v>59</v>
      </c>
      <c r="E87" s="39" t="s">
        <v>419</v>
      </c>
    </row>
    <row r="88" spans="1:16" ht="12.75">
      <c r="A88" t="s">
        <v>49</v>
      </c>
      <c s="34" t="s">
        <v>195</v>
      </c>
      <c s="34" t="s">
        <v>425</v>
      </c>
      <c s="35" t="s">
        <v>51</v>
      </c>
      <c s="6" t="s">
        <v>426</v>
      </c>
      <c s="36" t="s">
        <v>133</v>
      </c>
      <c s="37">
        <v>2</v>
      </c>
      <c s="36">
        <v>0</v>
      </c>
      <c s="36">
        <f>ROUND(G88*H88,6)</f>
      </c>
      <c r="L88" s="38">
        <v>0</v>
      </c>
      <c s="32">
        <f>ROUND(ROUND(L88,2)*ROUND(G88,3),2)</f>
      </c>
      <c s="36" t="s">
        <v>95</v>
      </c>
      <c>
        <f>(M88*21)/100</f>
      </c>
      <c t="s">
        <v>27</v>
      </c>
    </row>
    <row r="89" spans="1:5" ht="12.75">
      <c r="A89" s="35" t="s">
        <v>55</v>
      </c>
      <c r="E89" s="39" t="s">
        <v>51</v>
      </c>
    </row>
    <row r="90" spans="1:5" ht="38.25">
      <c r="A90" s="35" t="s">
        <v>57</v>
      </c>
      <c r="E90" s="40" t="s">
        <v>416</v>
      </c>
    </row>
    <row r="91" spans="1:5" ht="89.25">
      <c r="A91" t="s">
        <v>59</v>
      </c>
      <c r="E91" s="39" t="s">
        <v>419</v>
      </c>
    </row>
    <row r="92" spans="1:16" ht="12.75">
      <c r="A92" t="s">
        <v>49</v>
      </c>
      <c s="34" t="s">
        <v>201</v>
      </c>
      <c s="34" t="s">
        <v>427</v>
      </c>
      <c s="35" t="s">
        <v>51</v>
      </c>
      <c s="6" t="s">
        <v>428</v>
      </c>
      <c s="36" t="s">
        <v>133</v>
      </c>
      <c s="37">
        <v>1</v>
      </c>
      <c s="36">
        <v>0</v>
      </c>
      <c s="36">
        <f>ROUND(G92*H92,6)</f>
      </c>
      <c r="L92" s="38">
        <v>0</v>
      </c>
      <c s="32">
        <f>ROUND(ROUND(L92,2)*ROUND(G92,3),2)</f>
      </c>
      <c s="36" t="s">
        <v>95</v>
      </c>
      <c>
        <f>(M92*21)/100</f>
      </c>
      <c t="s">
        <v>27</v>
      </c>
    </row>
    <row r="93" spans="1:5" ht="12.75">
      <c r="A93" s="35" t="s">
        <v>55</v>
      </c>
      <c r="E93" s="39" t="s">
        <v>429</v>
      </c>
    </row>
    <row r="94" spans="1:5" ht="38.25">
      <c r="A94" s="35" t="s">
        <v>57</v>
      </c>
      <c r="E94" s="40" t="s">
        <v>430</v>
      </c>
    </row>
    <row r="95" spans="1:5" ht="89.25">
      <c r="A95" t="s">
        <v>59</v>
      </c>
      <c r="E95" s="39" t="s">
        <v>419</v>
      </c>
    </row>
    <row r="96" spans="1:16" ht="12.75">
      <c r="A96" t="s">
        <v>49</v>
      </c>
      <c s="34" t="s">
        <v>207</v>
      </c>
      <c s="34" t="s">
        <v>431</v>
      </c>
      <c s="35" t="s">
        <v>51</v>
      </c>
      <c s="6" t="s">
        <v>432</v>
      </c>
      <c s="36" t="s">
        <v>133</v>
      </c>
      <c s="37">
        <v>2</v>
      </c>
      <c s="36">
        <v>0</v>
      </c>
      <c s="36">
        <f>ROUND(G96*H96,6)</f>
      </c>
      <c r="L96" s="38">
        <v>0</v>
      </c>
      <c s="32">
        <f>ROUND(ROUND(L96,2)*ROUND(G96,3),2)</f>
      </c>
      <c s="36" t="s">
        <v>95</v>
      </c>
      <c>
        <f>(M96*21)/100</f>
      </c>
      <c t="s">
        <v>27</v>
      </c>
    </row>
    <row r="97" spans="1:5" ht="12.75">
      <c r="A97" s="35" t="s">
        <v>55</v>
      </c>
      <c r="E97" s="39" t="s">
        <v>433</v>
      </c>
    </row>
    <row r="98" spans="1:5" ht="38.25">
      <c r="A98" s="35" t="s">
        <v>57</v>
      </c>
      <c r="E98" s="40" t="s">
        <v>416</v>
      </c>
    </row>
    <row r="99" spans="1:5" ht="89.25">
      <c r="A99" t="s">
        <v>59</v>
      </c>
      <c r="E99" s="39" t="s">
        <v>419</v>
      </c>
    </row>
    <row r="100" spans="1:16" ht="12.75">
      <c r="A100" t="s">
        <v>49</v>
      </c>
      <c s="34" t="s">
        <v>214</v>
      </c>
      <c s="34" t="s">
        <v>434</v>
      </c>
      <c s="35" t="s">
        <v>51</v>
      </c>
      <c s="6" t="s">
        <v>435</v>
      </c>
      <c s="36" t="s">
        <v>133</v>
      </c>
      <c s="37">
        <v>14</v>
      </c>
      <c s="36">
        <v>0</v>
      </c>
      <c s="36">
        <f>ROUND(G100*H100,6)</f>
      </c>
      <c r="L100" s="38">
        <v>0</v>
      </c>
      <c s="32">
        <f>ROUND(ROUND(L100,2)*ROUND(G100,3),2)</f>
      </c>
      <c s="36" t="s">
        <v>95</v>
      </c>
      <c>
        <f>(M100*21)/100</f>
      </c>
      <c t="s">
        <v>27</v>
      </c>
    </row>
    <row r="101" spans="1:5" ht="12.75">
      <c r="A101" s="35" t="s">
        <v>55</v>
      </c>
      <c r="E101" s="39" t="s">
        <v>51</v>
      </c>
    </row>
    <row r="102" spans="1:5" ht="38.25">
      <c r="A102" s="35" t="s">
        <v>57</v>
      </c>
      <c r="E102" s="40" t="s">
        <v>378</v>
      </c>
    </row>
    <row r="103" spans="1:5" ht="51">
      <c r="A103" t="s">
        <v>59</v>
      </c>
      <c r="E103" s="39" t="s">
        <v>436</v>
      </c>
    </row>
    <row r="104" spans="1:16" ht="12.75">
      <c r="A104" t="s">
        <v>49</v>
      </c>
      <c s="34" t="s">
        <v>221</v>
      </c>
      <c s="34" t="s">
        <v>437</v>
      </c>
      <c s="35" t="s">
        <v>51</v>
      </c>
      <c s="6" t="s">
        <v>438</v>
      </c>
      <c s="36" t="s">
        <v>133</v>
      </c>
      <c s="37">
        <v>2</v>
      </c>
      <c s="36">
        <v>0</v>
      </c>
      <c s="36">
        <f>ROUND(G104*H104,6)</f>
      </c>
      <c r="L104" s="38">
        <v>0</v>
      </c>
      <c s="32">
        <f>ROUND(ROUND(L104,2)*ROUND(G104,3),2)</f>
      </c>
      <c s="36" t="s">
        <v>95</v>
      </c>
      <c>
        <f>(M104*21)/100</f>
      </c>
      <c t="s">
        <v>27</v>
      </c>
    </row>
    <row r="105" spans="1:5" ht="12.75">
      <c r="A105" s="35" t="s">
        <v>55</v>
      </c>
      <c r="E105" s="39" t="s">
        <v>439</v>
      </c>
    </row>
    <row r="106" spans="1:5" ht="38.25">
      <c r="A106" s="35" t="s">
        <v>57</v>
      </c>
      <c r="E106" s="40" t="s">
        <v>416</v>
      </c>
    </row>
    <row r="107" spans="1:5" ht="51">
      <c r="A107" t="s">
        <v>59</v>
      </c>
      <c r="E107" s="39" t="s">
        <v>436</v>
      </c>
    </row>
    <row r="108" spans="1:16" ht="12.75">
      <c r="A108" t="s">
        <v>49</v>
      </c>
      <c s="34" t="s">
        <v>228</v>
      </c>
      <c s="34" t="s">
        <v>329</v>
      </c>
      <c s="35" t="s">
        <v>51</v>
      </c>
      <c s="6" t="s">
        <v>330</v>
      </c>
      <c s="36" t="s">
        <v>133</v>
      </c>
      <c s="37">
        <v>5</v>
      </c>
      <c s="36">
        <v>0</v>
      </c>
      <c s="36">
        <f>ROUND(G108*H108,6)</f>
      </c>
      <c r="L108" s="38">
        <v>0</v>
      </c>
      <c s="32">
        <f>ROUND(ROUND(L108,2)*ROUND(G108,3),2)</f>
      </c>
      <c s="36" t="s">
        <v>95</v>
      </c>
      <c>
        <f>(M108*21)/100</f>
      </c>
      <c t="s">
        <v>27</v>
      </c>
    </row>
    <row r="109" spans="1:5" ht="12.75">
      <c r="A109" s="35" t="s">
        <v>55</v>
      </c>
      <c r="E109" s="39" t="s">
        <v>440</v>
      </c>
    </row>
    <row r="110" spans="1:5" ht="38.25">
      <c r="A110" s="35" t="s">
        <v>57</v>
      </c>
      <c r="E110" s="40" t="s">
        <v>402</v>
      </c>
    </row>
    <row r="111" spans="1:5" ht="89.25">
      <c r="A111" t="s">
        <v>59</v>
      </c>
      <c r="E111" s="39" t="s">
        <v>332</v>
      </c>
    </row>
    <row r="112" spans="1:16" ht="12.75">
      <c r="A112" t="s">
        <v>49</v>
      </c>
      <c s="34" t="s">
        <v>234</v>
      </c>
      <c s="34" t="s">
        <v>340</v>
      </c>
      <c s="35" t="s">
        <v>51</v>
      </c>
      <c s="6" t="s">
        <v>341</v>
      </c>
      <c s="36" t="s">
        <v>140</v>
      </c>
      <c s="37">
        <v>277.265</v>
      </c>
      <c s="36">
        <v>0</v>
      </c>
      <c s="36">
        <f>ROUND(G112*H112,6)</f>
      </c>
      <c r="L112" s="38">
        <v>0</v>
      </c>
      <c s="32">
        <f>ROUND(ROUND(L112,2)*ROUND(G112,3),2)</f>
      </c>
      <c s="36" t="s">
        <v>95</v>
      </c>
      <c>
        <f>(M112*21)/100</f>
      </c>
      <c t="s">
        <v>27</v>
      </c>
    </row>
    <row r="113" spans="1:5" ht="12.75">
      <c r="A113" s="35" t="s">
        <v>55</v>
      </c>
      <c r="E113" s="39" t="s">
        <v>105</v>
      </c>
    </row>
    <row r="114" spans="1:5" ht="38.25">
      <c r="A114" s="35" t="s">
        <v>57</v>
      </c>
      <c r="E114" s="40" t="s">
        <v>441</v>
      </c>
    </row>
    <row r="115" spans="1:5" ht="89.25">
      <c r="A115" t="s">
        <v>59</v>
      </c>
      <c r="E115" s="39" t="s">
        <v>343</v>
      </c>
    </row>
    <row r="116" spans="1:16" ht="25.5">
      <c r="A116" t="s">
        <v>49</v>
      </c>
      <c s="34" t="s">
        <v>239</v>
      </c>
      <c s="34" t="s">
        <v>345</v>
      </c>
      <c s="35" t="s">
        <v>51</v>
      </c>
      <c s="6" t="s">
        <v>346</v>
      </c>
      <c s="36" t="s">
        <v>147</v>
      </c>
      <c s="37">
        <v>16635.9</v>
      </c>
      <c s="36">
        <v>0</v>
      </c>
      <c s="36">
        <f>ROUND(G116*H116,6)</f>
      </c>
      <c r="L116" s="38">
        <v>0</v>
      </c>
      <c s="32">
        <f>ROUND(ROUND(L116,2)*ROUND(G116,3),2)</f>
      </c>
      <c s="36" t="s">
        <v>95</v>
      </c>
      <c>
        <f>(M116*21)/100</f>
      </c>
      <c t="s">
        <v>27</v>
      </c>
    </row>
    <row r="117" spans="1:5" ht="12.75">
      <c r="A117" s="35" t="s">
        <v>55</v>
      </c>
      <c r="E117" s="39" t="s">
        <v>442</v>
      </c>
    </row>
    <row r="118" spans="1:5" ht="38.25">
      <c r="A118" s="35" t="s">
        <v>57</v>
      </c>
      <c r="E118" s="40" t="s">
        <v>443</v>
      </c>
    </row>
    <row r="119" spans="1:5" ht="76.5">
      <c r="A119" t="s">
        <v>59</v>
      </c>
      <c r="E119" s="39" t="s">
        <v>349</v>
      </c>
    </row>
    <row r="120" spans="1:16" ht="12.75">
      <c r="A120" t="s">
        <v>49</v>
      </c>
      <c s="34" t="s">
        <v>244</v>
      </c>
      <c s="34" t="s">
        <v>351</v>
      </c>
      <c s="35" t="s">
        <v>51</v>
      </c>
      <c s="6" t="s">
        <v>352</v>
      </c>
      <c s="36" t="s">
        <v>126</v>
      </c>
      <c s="37">
        <v>165</v>
      </c>
      <c s="36">
        <v>0</v>
      </c>
      <c s="36">
        <f>ROUND(G120*H120,6)</f>
      </c>
      <c r="L120" s="38">
        <v>0</v>
      </c>
      <c s="32">
        <f>ROUND(ROUND(L120,2)*ROUND(G120,3),2)</f>
      </c>
      <c s="36" t="s">
        <v>95</v>
      </c>
      <c>
        <f>(M120*21)/100</f>
      </c>
      <c t="s">
        <v>27</v>
      </c>
    </row>
    <row r="121" spans="1:5" ht="12.75">
      <c r="A121" s="35" t="s">
        <v>55</v>
      </c>
      <c r="E121" s="39" t="s">
        <v>444</v>
      </c>
    </row>
    <row r="122" spans="1:5" ht="38.25">
      <c r="A122" s="35" t="s">
        <v>57</v>
      </c>
      <c r="E122" s="40" t="s">
        <v>404</v>
      </c>
    </row>
    <row r="123" spans="1:5" ht="102">
      <c r="A123" t="s">
        <v>59</v>
      </c>
      <c r="E123" s="39" t="s">
        <v>355</v>
      </c>
    </row>
    <row r="124" spans="1:16" ht="25.5">
      <c r="A124" t="s">
        <v>49</v>
      </c>
      <c s="34" t="s">
        <v>250</v>
      </c>
      <c s="34" t="s">
        <v>357</v>
      </c>
      <c s="35" t="s">
        <v>51</v>
      </c>
      <c s="6" t="s">
        <v>358</v>
      </c>
      <c s="36" t="s">
        <v>359</v>
      </c>
      <c s="37">
        <v>3430.56</v>
      </c>
      <c s="36">
        <v>0</v>
      </c>
      <c s="36">
        <f>ROUND(G124*H124,6)</f>
      </c>
      <c r="L124" s="38">
        <v>0</v>
      </c>
      <c s="32">
        <f>ROUND(ROUND(L124,2)*ROUND(G124,3),2)</f>
      </c>
      <c s="36" t="s">
        <v>95</v>
      </c>
      <c>
        <f>(M124*21)/100</f>
      </c>
      <c t="s">
        <v>27</v>
      </c>
    </row>
    <row r="125" spans="1:5" ht="25.5">
      <c r="A125" s="35" t="s">
        <v>55</v>
      </c>
      <c r="E125" s="39" t="s">
        <v>360</v>
      </c>
    </row>
    <row r="126" spans="1:5" ht="76.5">
      <c r="A126" s="35" t="s">
        <v>57</v>
      </c>
      <c r="E126" s="40" t="s">
        <v>445</v>
      </c>
    </row>
    <row r="127" spans="1:5" ht="63.75">
      <c r="A127" t="s">
        <v>59</v>
      </c>
      <c r="E127" s="39" t="s">
        <v>362</v>
      </c>
    </row>
    <row r="128" spans="1:16" ht="12.75">
      <c r="A128" t="s">
        <v>49</v>
      </c>
      <c s="34" t="s">
        <v>256</v>
      </c>
      <c s="34" t="s">
        <v>446</v>
      </c>
      <c s="35" t="s">
        <v>51</v>
      </c>
      <c s="6" t="s">
        <v>447</v>
      </c>
      <c s="36" t="s">
        <v>133</v>
      </c>
      <c s="37">
        <v>5</v>
      </c>
      <c s="36">
        <v>0</v>
      </c>
      <c s="36">
        <f>ROUND(G128*H128,6)</f>
      </c>
      <c r="L128" s="38">
        <v>0</v>
      </c>
      <c s="32">
        <f>ROUND(ROUND(L128,2)*ROUND(G128,3),2)</f>
      </c>
      <c s="36" t="s">
        <v>95</v>
      </c>
      <c>
        <f>(M128*21)/100</f>
      </c>
      <c t="s">
        <v>27</v>
      </c>
    </row>
    <row r="129" spans="1:5" ht="12.75">
      <c r="A129" s="35" t="s">
        <v>55</v>
      </c>
      <c r="E129" s="39" t="s">
        <v>448</v>
      </c>
    </row>
    <row r="130" spans="1:5" ht="38.25">
      <c r="A130" s="35" t="s">
        <v>57</v>
      </c>
      <c r="E130" s="40" t="s">
        <v>402</v>
      </c>
    </row>
    <row r="131" spans="1:5" ht="76.5">
      <c r="A131" t="s">
        <v>59</v>
      </c>
      <c r="E131" s="39" t="s">
        <v>449</v>
      </c>
    </row>
    <row r="132" spans="1:16" ht="25.5">
      <c r="A132" t="s">
        <v>49</v>
      </c>
      <c s="34" t="s">
        <v>261</v>
      </c>
      <c s="34" t="s">
        <v>450</v>
      </c>
      <c s="35" t="s">
        <v>51</v>
      </c>
      <c s="6" t="s">
        <v>451</v>
      </c>
      <c s="36" t="s">
        <v>359</v>
      </c>
      <c s="37">
        <v>23.55</v>
      </c>
      <c s="36">
        <v>0</v>
      </c>
      <c s="36">
        <f>ROUND(G132*H132,6)</f>
      </c>
      <c r="L132" s="38">
        <v>0</v>
      </c>
      <c s="32">
        <f>ROUND(ROUND(L132,2)*ROUND(G132,3),2)</f>
      </c>
      <c s="36" t="s">
        <v>95</v>
      </c>
      <c>
        <f>(M132*21)/100</f>
      </c>
      <c t="s">
        <v>27</v>
      </c>
    </row>
    <row r="133" spans="1:5" ht="12.75">
      <c r="A133" s="35" t="s">
        <v>55</v>
      </c>
      <c r="E133" s="39" t="s">
        <v>51</v>
      </c>
    </row>
    <row r="134" spans="1:5" ht="38.25">
      <c r="A134" s="35" t="s">
        <v>57</v>
      </c>
      <c r="E134" s="40" t="s">
        <v>452</v>
      </c>
    </row>
    <row r="135" spans="1:5" ht="76.5">
      <c r="A135" t="s">
        <v>59</v>
      </c>
      <c r="E135" s="39" t="s">
        <v>385</v>
      </c>
    </row>
    <row r="136" spans="1:16" ht="12.75">
      <c r="A136" t="s">
        <v>49</v>
      </c>
      <c s="34" t="s">
        <v>267</v>
      </c>
      <c s="34" t="s">
        <v>453</v>
      </c>
      <c s="35" t="s">
        <v>51</v>
      </c>
      <c s="6" t="s">
        <v>454</v>
      </c>
      <c s="36" t="s">
        <v>133</v>
      </c>
      <c s="37">
        <v>11</v>
      </c>
      <c s="36">
        <v>0</v>
      </c>
      <c s="36">
        <f>ROUND(G136*H136,6)</f>
      </c>
      <c r="L136" s="38">
        <v>0</v>
      </c>
      <c s="32">
        <f>ROUND(ROUND(L136,2)*ROUND(G136,3),2)</f>
      </c>
      <c s="36" t="s">
        <v>95</v>
      </c>
      <c>
        <f>(M136*21)/100</f>
      </c>
      <c t="s">
        <v>27</v>
      </c>
    </row>
    <row r="137" spans="1:5" ht="25.5">
      <c r="A137" s="35" t="s">
        <v>55</v>
      </c>
      <c r="E137" s="39" t="s">
        <v>455</v>
      </c>
    </row>
    <row r="138" spans="1:5" ht="38.25">
      <c r="A138" s="35" t="s">
        <v>57</v>
      </c>
      <c r="E138" s="40" t="s">
        <v>456</v>
      </c>
    </row>
    <row r="139" spans="1:5" ht="76.5">
      <c r="A139" t="s">
        <v>59</v>
      </c>
      <c r="E139" s="39" t="s">
        <v>449</v>
      </c>
    </row>
    <row r="140" spans="1:16" ht="25.5">
      <c r="A140" t="s">
        <v>49</v>
      </c>
      <c s="34" t="s">
        <v>272</v>
      </c>
      <c s="34" t="s">
        <v>457</v>
      </c>
      <c s="35" t="s">
        <v>51</v>
      </c>
      <c s="6" t="s">
        <v>458</v>
      </c>
      <c s="36" t="s">
        <v>359</v>
      </c>
      <c s="37">
        <v>28.8</v>
      </c>
      <c s="36">
        <v>0</v>
      </c>
      <c s="36">
        <f>ROUND(G140*H140,6)</f>
      </c>
      <c r="L140" s="38">
        <v>0</v>
      </c>
      <c s="32">
        <f>ROUND(ROUND(L140,2)*ROUND(G140,3),2)</f>
      </c>
      <c s="36" t="s">
        <v>95</v>
      </c>
      <c>
        <f>(M140*21)/100</f>
      </c>
      <c t="s">
        <v>27</v>
      </c>
    </row>
    <row r="141" spans="1:5" ht="25.5">
      <c r="A141" s="35" t="s">
        <v>55</v>
      </c>
      <c r="E141" s="39" t="s">
        <v>459</v>
      </c>
    </row>
    <row r="142" spans="1:5" ht="38.25">
      <c r="A142" s="35" t="s">
        <v>57</v>
      </c>
      <c r="E142" s="40" t="s">
        <v>460</v>
      </c>
    </row>
    <row r="143" spans="1:5" ht="76.5">
      <c r="A143" t="s">
        <v>59</v>
      </c>
      <c r="E143" s="39" t="s">
        <v>385</v>
      </c>
    </row>
    <row r="144" spans="1:16" ht="12.75">
      <c r="A144" t="s">
        <v>49</v>
      </c>
      <c s="34" t="s">
        <v>278</v>
      </c>
      <c s="34" t="s">
        <v>375</v>
      </c>
      <c s="35" t="s">
        <v>51</v>
      </c>
      <c s="6" t="s">
        <v>376</v>
      </c>
      <c s="36" t="s">
        <v>133</v>
      </c>
      <c s="37">
        <v>5</v>
      </c>
      <c s="36">
        <v>0</v>
      </c>
      <c s="36">
        <f>ROUND(G144*H144,6)</f>
      </c>
      <c r="L144" s="38">
        <v>0</v>
      </c>
      <c s="32">
        <f>ROUND(ROUND(L144,2)*ROUND(G144,3),2)</f>
      </c>
      <c s="36" t="s">
        <v>95</v>
      </c>
      <c>
        <f>(M144*21)/100</f>
      </c>
      <c t="s">
        <v>27</v>
      </c>
    </row>
    <row r="145" spans="1:5" ht="12.75">
      <c r="A145" s="35" t="s">
        <v>55</v>
      </c>
      <c r="E145" s="39" t="s">
        <v>461</v>
      </c>
    </row>
    <row r="146" spans="1:5" ht="38.25">
      <c r="A146" s="35" t="s">
        <v>57</v>
      </c>
      <c r="E146" s="40" t="s">
        <v>402</v>
      </c>
    </row>
    <row r="147" spans="1:5" ht="76.5">
      <c r="A147" t="s">
        <v>59</v>
      </c>
      <c r="E147" s="39" t="s">
        <v>379</v>
      </c>
    </row>
    <row r="148" spans="1:16" ht="25.5">
      <c r="A148" t="s">
        <v>49</v>
      </c>
      <c s="34" t="s">
        <v>284</v>
      </c>
      <c s="34" t="s">
        <v>381</v>
      </c>
      <c s="35" t="s">
        <v>51</v>
      </c>
      <c s="6" t="s">
        <v>382</v>
      </c>
      <c s="36" t="s">
        <v>359</v>
      </c>
      <c s="37">
        <v>7.5</v>
      </c>
      <c s="36">
        <v>0</v>
      </c>
      <c s="36">
        <f>ROUND(G148*H148,6)</f>
      </c>
      <c r="L148" s="38">
        <v>0</v>
      </c>
      <c s="32">
        <f>ROUND(ROUND(L148,2)*ROUND(G148,3),2)</f>
      </c>
      <c s="36" t="s">
        <v>95</v>
      </c>
      <c>
        <f>(M148*21)/100</f>
      </c>
      <c t="s">
        <v>27</v>
      </c>
    </row>
    <row r="149" spans="1:5" ht="12.75">
      <c r="A149" s="35" t="s">
        <v>55</v>
      </c>
      <c r="E149" s="39" t="s">
        <v>51</v>
      </c>
    </row>
    <row r="150" spans="1:5" ht="38.25">
      <c r="A150" s="35" t="s">
        <v>57</v>
      </c>
      <c r="E150" s="40" t="s">
        <v>462</v>
      </c>
    </row>
    <row r="151" spans="1:5" ht="76.5">
      <c r="A151" t="s">
        <v>59</v>
      </c>
      <c r="E151" s="39" t="s">
        <v>385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v>
      </c>
      <c s="41">
        <f>Rekapitulace!C12</f>
      </c>
      <c s="20" t="s">
        <v>0</v>
      </c>
      <c t="s">
        <v>23</v>
      </c>
      <c t="s">
        <v>27</v>
      </c>
    </row>
    <row r="4" spans="1:16" ht="32" customHeight="1">
      <c r="A4" s="24" t="s">
        <v>20</v>
      </c>
      <c s="25" t="s">
        <v>28</v>
      </c>
      <c s="27" t="s">
        <v>86</v>
      </c>
      <c r="E4" s="26" t="s">
        <v>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COUNTIFS(L8:L14,"=0",A8:A14,"P")+COUNTIFS(L8:L14,"",A8:A14,"P")+SUM(Q8:Q14)</f>
      </c>
    </row>
    <row r="8" spans="1:13" ht="25.5">
      <c r="A8" t="s">
        <v>44</v>
      </c>
      <c r="C8" s="28" t="s">
        <v>465</v>
      </c>
      <c r="E8" s="30" t="s">
        <v>464</v>
      </c>
      <c r="J8" s="29">
        <f>0+J9</f>
      </c>
      <c s="29">
        <f>0+K9</f>
      </c>
      <c s="29">
        <f>0+L9</f>
      </c>
      <c s="29">
        <f>0+M9</f>
      </c>
    </row>
    <row r="9" spans="1:13" ht="12.75">
      <c r="A9" t="s">
        <v>46</v>
      </c>
      <c r="C9" s="31" t="s">
        <v>75</v>
      </c>
      <c r="E9" s="33" t="s">
        <v>227</v>
      </c>
      <c r="J9" s="32">
        <f>0</f>
      </c>
      <c s="32">
        <f>0</f>
      </c>
      <c s="32">
        <f>0+L10+L14</f>
      </c>
      <c s="32">
        <f>0+M10+M14</f>
      </c>
    </row>
    <row r="10" spans="1:16" ht="25.5">
      <c r="A10" t="s">
        <v>49</v>
      </c>
      <c s="34" t="s">
        <v>47</v>
      </c>
      <c s="34" t="s">
        <v>466</v>
      </c>
      <c s="35" t="s">
        <v>51</v>
      </c>
      <c s="6" t="s">
        <v>467</v>
      </c>
      <c s="36" t="s">
        <v>126</v>
      </c>
      <c s="37">
        <v>58</v>
      </c>
      <c s="36">
        <v>0</v>
      </c>
      <c s="36">
        <f>ROUND(G10*H10,6)</f>
      </c>
      <c r="L10" s="38">
        <v>0</v>
      </c>
      <c s="32">
        <f>ROUND(ROUND(L10,2)*ROUND(G10,3),2)</f>
      </c>
      <c s="36" t="s">
        <v>95</v>
      </c>
      <c>
        <f>(M10*21)/100</f>
      </c>
      <c t="s">
        <v>27</v>
      </c>
    </row>
    <row r="11" spans="1:5" ht="12.75">
      <c r="A11" s="35" t="s">
        <v>55</v>
      </c>
      <c r="E11" s="39" t="s">
        <v>51</v>
      </c>
    </row>
    <row r="12" spans="1:5" ht="38.25">
      <c r="A12" s="35" t="s">
        <v>57</v>
      </c>
      <c r="E12" s="40" t="s">
        <v>468</v>
      </c>
    </row>
    <row r="13" spans="1:5" ht="127.5">
      <c r="A13" t="s">
        <v>59</v>
      </c>
      <c r="E13" s="39" t="s">
        <v>469</v>
      </c>
    </row>
    <row r="14" spans="1:16" ht="25.5">
      <c r="A14" t="s">
        <v>49</v>
      </c>
      <c s="34" t="s">
        <v>27</v>
      </c>
      <c s="34" t="s">
        <v>470</v>
      </c>
      <c s="35" t="s">
        <v>51</v>
      </c>
      <c s="6" t="s">
        <v>471</v>
      </c>
      <c s="36" t="s">
        <v>126</v>
      </c>
      <c s="37">
        <v>744</v>
      </c>
      <c s="36">
        <v>0</v>
      </c>
      <c s="36">
        <f>ROUND(G14*H14,6)</f>
      </c>
      <c r="L14" s="38">
        <v>0</v>
      </c>
      <c s="32">
        <f>ROUND(ROUND(L14,2)*ROUND(G14,3),2)</f>
      </c>
      <c s="36" t="s">
        <v>95</v>
      </c>
      <c>
        <f>(M14*21)/100</f>
      </c>
      <c t="s">
        <v>27</v>
      </c>
    </row>
    <row r="15" spans="1:5" ht="12.75">
      <c r="A15" s="35" t="s">
        <v>55</v>
      </c>
      <c r="E15" s="39" t="s">
        <v>51</v>
      </c>
    </row>
    <row r="16" spans="1:5" ht="38.25">
      <c r="A16" s="35" t="s">
        <v>57</v>
      </c>
      <c r="E16" s="40" t="s">
        <v>472</v>
      </c>
    </row>
    <row r="17" spans="1:5" ht="178.5">
      <c r="A17" t="s">
        <v>59</v>
      </c>
      <c r="E17" s="39" t="s">
        <v>473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474</v>
      </c>
      <c s="41">
        <f>Rekapitulace!C16</f>
      </c>
      <c s="20" t="s">
        <v>0</v>
      </c>
      <c t="s">
        <v>23</v>
      </c>
      <c t="s">
        <v>27</v>
      </c>
    </row>
    <row r="4" spans="1:16" ht="32" customHeight="1">
      <c r="A4" s="24" t="s">
        <v>20</v>
      </c>
      <c s="25" t="s">
        <v>28</v>
      </c>
      <c s="27" t="s">
        <v>474</v>
      </c>
      <c r="E4" s="26" t="s">
        <v>475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COUNTIFS(L8:L147,"=0",A8:A147,"P")+COUNTIFS(L8:L147,"",A8:A147,"P")+SUM(Q8:Q147)</f>
      </c>
    </row>
    <row r="8" spans="1:13" ht="12.75">
      <c r="A8" t="s">
        <v>44</v>
      </c>
      <c r="C8" s="28" t="s">
        <v>478</v>
      </c>
      <c r="E8" s="30" t="s">
        <v>477</v>
      </c>
      <c r="J8" s="29">
        <f>0+J9+J18+J39+J44+J49+J58+J63+J76+J81+J98</f>
      </c>
      <c s="29">
        <f>0+K9+K18+K39+K44+K49+K58+K63+K76+K81+K98</f>
      </c>
      <c s="29">
        <f>0+L9+L18+L39+L44+L49+L58+L63+L76+L81+L98</f>
      </c>
      <c s="29">
        <f>0+M9+M18+M39+M44+M49+M58+M63+M76+M81+M98</f>
      </c>
    </row>
    <row r="9" spans="1:13" ht="12.75">
      <c r="A9" t="s">
        <v>46</v>
      </c>
      <c r="C9" s="31" t="s">
        <v>54</v>
      </c>
      <c r="E9" s="33" t="s">
        <v>91</v>
      </c>
      <c r="J9" s="32">
        <f>0</f>
      </c>
      <c s="32">
        <f>0</f>
      </c>
      <c s="32">
        <f>0+L10+L14</f>
      </c>
      <c s="32">
        <f>0+M10+M14</f>
      </c>
    </row>
    <row r="10" spans="1:16" ht="25.5">
      <c r="A10" t="s">
        <v>49</v>
      </c>
      <c s="34" t="s">
        <v>47</v>
      </c>
      <c s="34" t="s">
        <v>99</v>
      </c>
      <c s="35" t="s">
        <v>51</v>
      </c>
      <c s="6" t="s">
        <v>100</v>
      </c>
      <c s="36" t="s">
        <v>94</v>
      </c>
      <c s="37">
        <v>5</v>
      </c>
      <c s="36">
        <v>0</v>
      </c>
      <c s="36">
        <f>ROUND(G10*H10,6)</f>
      </c>
      <c r="L10" s="38">
        <v>0</v>
      </c>
      <c s="32">
        <f>ROUND(ROUND(L10,2)*ROUND(G10,3),2)</f>
      </c>
      <c s="36" t="s">
        <v>95</v>
      </c>
      <c>
        <f>(M10*21)/100</f>
      </c>
      <c t="s">
        <v>27</v>
      </c>
    </row>
    <row r="11" spans="1:5" ht="12.75">
      <c r="A11" s="35" t="s">
        <v>55</v>
      </c>
      <c r="E11" s="39" t="s">
        <v>51</v>
      </c>
    </row>
    <row r="12" spans="1:5" ht="38.25">
      <c r="A12" s="35" t="s">
        <v>57</v>
      </c>
      <c r="E12" s="40" t="s">
        <v>479</v>
      </c>
    </row>
    <row r="13" spans="1:5" ht="89.25">
      <c r="A13" t="s">
        <v>59</v>
      </c>
      <c r="E13" s="39" t="s">
        <v>98</v>
      </c>
    </row>
    <row r="14" spans="1:16" ht="25.5">
      <c r="A14" t="s">
        <v>49</v>
      </c>
      <c s="34" t="s">
        <v>27</v>
      </c>
      <c s="34" t="s">
        <v>480</v>
      </c>
      <c s="35" t="s">
        <v>51</v>
      </c>
      <c s="6" t="s">
        <v>93</v>
      </c>
      <c s="36" t="s">
        <v>94</v>
      </c>
      <c s="37">
        <v>496.49</v>
      </c>
      <c s="36">
        <v>0</v>
      </c>
      <c s="36">
        <f>ROUND(G14*H14,6)</f>
      </c>
      <c r="L14" s="38">
        <v>0</v>
      </c>
      <c s="32">
        <f>ROUND(ROUND(L14,2)*ROUND(G14,3),2)</f>
      </c>
      <c s="36" t="s">
        <v>95</v>
      </c>
      <c>
        <f>(M14*21)/100</f>
      </c>
      <c t="s">
        <v>27</v>
      </c>
    </row>
    <row r="15" spans="1:5" ht="12.75">
      <c r="A15" s="35" t="s">
        <v>55</v>
      </c>
      <c r="E15" s="39" t="s">
        <v>481</v>
      </c>
    </row>
    <row r="16" spans="1:5" ht="38.25">
      <c r="A16" s="35" t="s">
        <v>57</v>
      </c>
      <c r="E16" s="40" t="s">
        <v>482</v>
      </c>
    </row>
    <row r="17" spans="1:5" ht="89.25">
      <c r="A17" t="s">
        <v>59</v>
      </c>
      <c r="E17" s="39" t="s">
        <v>98</v>
      </c>
    </row>
    <row r="18" spans="1:13" ht="12.75">
      <c r="A18" t="s">
        <v>46</v>
      </c>
      <c r="C18" s="31" t="s">
        <v>47</v>
      </c>
      <c r="E18" s="33" t="s">
        <v>136</v>
      </c>
      <c r="J18" s="32">
        <f>0</f>
      </c>
      <c s="32">
        <f>0</f>
      </c>
      <c s="32">
        <f>0+L19+L23+L27+L31+L35</f>
      </c>
      <c s="32">
        <f>0+M19+M23+M27+M31+M35</f>
      </c>
    </row>
    <row r="19" spans="1:16" ht="12.75">
      <c r="A19" t="s">
        <v>49</v>
      </c>
      <c s="34" t="s">
        <v>26</v>
      </c>
      <c s="34" t="s">
        <v>151</v>
      </c>
      <c s="35" t="s">
        <v>51</v>
      </c>
      <c s="6" t="s">
        <v>152</v>
      </c>
      <c s="36" t="s">
        <v>140</v>
      </c>
      <c s="37">
        <v>241.51</v>
      </c>
      <c s="36">
        <v>0</v>
      </c>
      <c s="36">
        <f>ROUND(G19*H19,6)</f>
      </c>
      <c r="L19" s="38">
        <v>0</v>
      </c>
      <c s="32">
        <f>ROUND(ROUND(L19,2)*ROUND(G19,3),2)</f>
      </c>
      <c s="36" t="s">
        <v>95</v>
      </c>
      <c>
        <f>(M19*21)/100</f>
      </c>
      <c t="s">
        <v>27</v>
      </c>
    </row>
    <row r="20" spans="1:5" ht="25.5">
      <c r="A20" s="35" t="s">
        <v>55</v>
      </c>
      <c r="E20" s="39" t="s">
        <v>483</v>
      </c>
    </row>
    <row r="21" spans="1:5" ht="38.25">
      <c r="A21" s="35" t="s">
        <v>57</v>
      </c>
      <c r="E21" s="40" t="s">
        <v>484</v>
      </c>
    </row>
    <row r="22" spans="1:5" ht="242.25">
      <c r="A22" t="s">
        <v>59</v>
      </c>
      <c r="E22" s="39" t="s">
        <v>143</v>
      </c>
    </row>
    <row r="23" spans="1:16" ht="12.75">
      <c r="A23" t="s">
        <v>49</v>
      </c>
      <c s="34" t="s">
        <v>69</v>
      </c>
      <c s="34" t="s">
        <v>485</v>
      </c>
      <c s="35" t="s">
        <v>51</v>
      </c>
      <c s="6" t="s">
        <v>486</v>
      </c>
      <c s="36" t="s">
        <v>140</v>
      </c>
      <c s="37">
        <v>7.5</v>
      </c>
      <c s="36">
        <v>0</v>
      </c>
      <c s="36">
        <f>ROUND(G23*H23,6)</f>
      </c>
      <c r="L23" s="38">
        <v>0</v>
      </c>
      <c s="32">
        <f>ROUND(ROUND(L23,2)*ROUND(G23,3),2)</f>
      </c>
      <c s="36" t="s">
        <v>95</v>
      </c>
      <c>
        <f>(M23*21)/100</f>
      </c>
      <c t="s">
        <v>27</v>
      </c>
    </row>
    <row r="24" spans="1:5" ht="12.75">
      <c r="A24" s="35" t="s">
        <v>55</v>
      </c>
      <c r="E24" s="39" t="s">
        <v>487</v>
      </c>
    </row>
    <row r="25" spans="1:5" ht="38.25">
      <c r="A25" s="35" t="s">
        <v>57</v>
      </c>
      <c r="E25" s="40" t="s">
        <v>488</v>
      </c>
    </row>
    <row r="26" spans="1:5" ht="216.75">
      <c r="A26" t="s">
        <v>59</v>
      </c>
      <c r="E26" s="39" t="s">
        <v>164</v>
      </c>
    </row>
    <row r="27" spans="1:16" ht="12.75">
      <c r="A27" t="s">
        <v>49</v>
      </c>
      <c s="34" t="s">
        <v>75</v>
      </c>
      <c s="34" t="s">
        <v>182</v>
      </c>
      <c s="35" t="s">
        <v>51</v>
      </c>
      <c s="6" t="s">
        <v>183</v>
      </c>
      <c s="36" t="s">
        <v>140</v>
      </c>
      <c s="37">
        <v>63.88</v>
      </c>
      <c s="36">
        <v>0</v>
      </c>
      <c s="36">
        <f>ROUND(G27*H27,6)</f>
      </c>
      <c r="L27" s="38">
        <v>0</v>
      </c>
      <c s="32">
        <f>ROUND(ROUND(L27,2)*ROUND(G27,3),2)</f>
      </c>
      <c s="36" t="s">
        <v>95</v>
      </c>
      <c>
        <f>(M27*21)/100</f>
      </c>
      <c t="s">
        <v>27</v>
      </c>
    </row>
    <row r="28" spans="1:5" ht="12.75">
      <c r="A28" s="35" t="s">
        <v>55</v>
      </c>
      <c r="E28" s="39" t="s">
        <v>489</v>
      </c>
    </row>
    <row r="29" spans="1:5" ht="38.25">
      <c r="A29" s="35" t="s">
        <v>57</v>
      </c>
      <c r="E29" s="40" t="s">
        <v>490</v>
      </c>
    </row>
    <row r="30" spans="1:5" ht="178.5">
      <c r="A30" t="s">
        <v>59</v>
      </c>
      <c r="E30" s="39" t="s">
        <v>186</v>
      </c>
    </row>
    <row r="31" spans="1:16" ht="12.75">
      <c r="A31" t="s">
        <v>49</v>
      </c>
      <c s="34" t="s">
        <v>80</v>
      </c>
      <c s="34" t="s">
        <v>491</v>
      </c>
      <c s="35" t="s">
        <v>51</v>
      </c>
      <c s="6" t="s">
        <v>492</v>
      </c>
      <c s="36" t="s">
        <v>140</v>
      </c>
      <c s="37">
        <v>30.75</v>
      </c>
      <c s="36">
        <v>0</v>
      </c>
      <c s="36">
        <f>ROUND(G31*H31,6)</f>
      </c>
      <c r="L31" s="38">
        <v>0</v>
      </c>
      <c s="32">
        <f>ROUND(ROUND(L31,2)*ROUND(G31,3),2)</f>
      </c>
      <c s="36" t="s">
        <v>95</v>
      </c>
      <c>
        <f>(M31*21)/100</f>
      </c>
      <c t="s">
        <v>27</v>
      </c>
    </row>
    <row r="32" spans="1:5" ht="12.75">
      <c r="A32" s="35" t="s">
        <v>55</v>
      </c>
      <c r="E32" s="39" t="s">
        <v>493</v>
      </c>
    </row>
    <row r="33" spans="1:5" ht="38.25">
      <c r="A33" s="35" t="s">
        <v>57</v>
      </c>
      <c r="E33" s="40" t="s">
        <v>494</v>
      </c>
    </row>
    <row r="34" spans="1:5" ht="191.25">
      <c r="A34" t="s">
        <v>59</v>
      </c>
      <c r="E34" s="39" t="s">
        <v>495</v>
      </c>
    </row>
    <row r="35" spans="1:16" ht="12.75">
      <c r="A35" t="s">
        <v>49</v>
      </c>
      <c s="34" t="s">
        <v>117</v>
      </c>
      <c s="34" t="s">
        <v>188</v>
      </c>
      <c s="35" t="s">
        <v>51</v>
      </c>
      <c s="6" t="s">
        <v>189</v>
      </c>
      <c s="36" t="s">
        <v>190</v>
      </c>
      <c s="37">
        <v>745.783</v>
      </c>
      <c s="36">
        <v>0</v>
      </c>
      <c s="36">
        <f>ROUND(G35*H35,6)</f>
      </c>
      <c r="L35" s="38">
        <v>0</v>
      </c>
      <c s="32">
        <f>ROUND(ROUND(L35,2)*ROUND(G35,3),2)</f>
      </c>
      <c s="36" t="s">
        <v>95</v>
      </c>
      <c>
        <f>(M35*21)/100</f>
      </c>
      <c t="s">
        <v>27</v>
      </c>
    </row>
    <row r="36" spans="1:5" ht="25.5">
      <c r="A36" s="35" t="s">
        <v>55</v>
      </c>
      <c r="E36" s="39" t="s">
        <v>496</v>
      </c>
    </row>
    <row r="37" spans="1:5" ht="38.25">
      <c r="A37" s="35" t="s">
        <v>57</v>
      </c>
      <c r="E37" s="40" t="s">
        <v>497</v>
      </c>
    </row>
    <row r="38" spans="1:5" ht="25.5">
      <c r="A38" t="s">
        <v>59</v>
      </c>
      <c r="E38" s="39" t="s">
        <v>193</v>
      </c>
    </row>
    <row r="39" spans="1:13" ht="12.75">
      <c r="A39" t="s">
        <v>46</v>
      </c>
      <c r="C39" s="31" t="s">
        <v>27</v>
      </c>
      <c r="E39" s="33" t="s">
        <v>194</v>
      </c>
      <c r="J39" s="32">
        <f>0</f>
      </c>
      <c s="32">
        <f>0</f>
      </c>
      <c s="32">
        <f>0+L40</f>
      </c>
      <c s="32">
        <f>0+M40</f>
      </c>
    </row>
    <row r="40" spans="1:16" ht="12.75">
      <c r="A40" t="s">
        <v>49</v>
      </c>
      <c s="34" t="s">
        <v>123</v>
      </c>
      <c s="34" t="s">
        <v>498</v>
      </c>
      <c s="35" t="s">
        <v>51</v>
      </c>
      <c s="6" t="s">
        <v>499</v>
      </c>
      <c s="36" t="s">
        <v>190</v>
      </c>
      <c s="37">
        <v>52.5</v>
      </c>
      <c s="36">
        <v>0</v>
      </c>
      <c s="36">
        <f>ROUND(G40*H40,6)</f>
      </c>
      <c r="L40" s="38">
        <v>0</v>
      </c>
      <c s="32">
        <f>ROUND(ROUND(L40,2)*ROUND(G40,3),2)</f>
      </c>
      <c s="36" t="s">
        <v>95</v>
      </c>
      <c>
        <f>(M40*21)/100</f>
      </c>
      <c t="s">
        <v>27</v>
      </c>
    </row>
    <row r="41" spans="1:5" ht="12.75">
      <c r="A41" s="35" t="s">
        <v>55</v>
      </c>
      <c r="E41" s="39" t="s">
        <v>500</v>
      </c>
    </row>
    <row r="42" spans="1:5" ht="38.25">
      <c r="A42" s="35" t="s">
        <v>57</v>
      </c>
      <c r="E42" s="40" t="s">
        <v>501</v>
      </c>
    </row>
    <row r="43" spans="1:5" ht="38.25">
      <c r="A43" t="s">
        <v>59</v>
      </c>
      <c r="E43" s="39" t="s">
        <v>212</v>
      </c>
    </row>
    <row r="44" spans="1:13" ht="12.75">
      <c r="A44" t="s">
        <v>46</v>
      </c>
      <c r="C44" s="31" t="s">
        <v>26</v>
      </c>
      <c r="E44" s="33" t="s">
        <v>213</v>
      </c>
      <c r="J44" s="32">
        <f>0</f>
      </c>
      <c s="32">
        <f>0</f>
      </c>
      <c s="32">
        <f>0+L45</f>
      </c>
      <c s="32">
        <f>0+M45</f>
      </c>
    </row>
    <row r="45" spans="1:16" ht="25.5">
      <c r="A45" t="s">
        <v>49</v>
      </c>
      <c s="34" t="s">
        <v>130</v>
      </c>
      <c s="34" t="s">
        <v>502</v>
      </c>
      <c s="35" t="s">
        <v>51</v>
      </c>
      <c s="6" t="s">
        <v>503</v>
      </c>
      <c s="36" t="s">
        <v>140</v>
      </c>
      <c s="37">
        <v>6</v>
      </c>
      <c s="36">
        <v>0</v>
      </c>
      <c s="36">
        <f>ROUND(G45*H45,6)</f>
      </c>
      <c r="L45" s="38">
        <v>0</v>
      </c>
      <c s="32">
        <f>ROUND(ROUND(L45,2)*ROUND(G45,3),2)</f>
      </c>
      <c s="36" t="s">
        <v>95</v>
      </c>
      <c>
        <f>(M45*21)/100</f>
      </c>
      <c t="s">
        <v>27</v>
      </c>
    </row>
    <row r="46" spans="1:5" ht="12.75">
      <c r="A46" s="35" t="s">
        <v>55</v>
      </c>
      <c r="E46" s="39" t="s">
        <v>504</v>
      </c>
    </row>
    <row r="47" spans="1:5" ht="38.25">
      <c r="A47" s="35" t="s">
        <v>57</v>
      </c>
      <c r="E47" s="40" t="s">
        <v>505</v>
      </c>
    </row>
    <row r="48" spans="1:5" ht="25.5">
      <c r="A48" t="s">
        <v>59</v>
      </c>
      <c r="E48" s="39" t="s">
        <v>506</v>
      </c>
    </row>
    <row r="49" spans="1:13" ht="12.75">
      <c r="A49" t="s">
        <v>46</v>
      </c>
      <c r="C49" s="31" t="s">
        <v>69</v>
      </c>
      <c r="E49" s="33" t="s">
        <v>220</v>
      </c>
      <c r="J49" s="32">
        <f>0</f>
      </c>
      <c s="32">
        <f>0</f>
      </c>
      <c s="32">
        <f>0+L50+L54</f>
      </c>
      <c s="32">
        <f>0+M50+M54</f>
      </c>
    </row>
    <row r="50" spans="1:16" ht="12.75">
      <c r="A50" t="s">
        <v>49</v>
      </c>
      <c s="34" t="s">
        <v>137</v>
      </c>
      <c s="34" t="s">
        <v>222</v>
      </c>
      <c s="35" t="s">
        <v>51</v>
      </c>
      <c s="6" t="s">
        <v>223</v>
      </c>
      <c s="36" t="s">
        <v>140</v>
      </c>
      <c s="37">
        <v>39.2</v>
      </c>
      <c s="36">
        <v>0</v>
      </c>
      <c s="36">
        <f>ROUND(G50*H50,6)</f>
      </c>
      <c r="L50" s="38">
        <v>0</v>
      </c>
      <c s="32">
        <f>ROUND(ROUND(L50,2)*ROUND(G50,3),2)</f>
      </c>
      <c s="36" t="s">
        <v>95</v>
      </c>
      <c>
        <f>(M50*21)/100</f>
      </c>
      <c t="s">
        <v>27</v>
      </c>
    </row>
    <row r="51" spans="1:5" ht="12.75">
      <c r="A51" s="35" t="s">
        <v>55</v>
      </c>
      <c r="E51" s="39" t="s">
        <v>507</v>
      </c>
    </row>
    <row r="52" spans="1:5" ht="38.25">
      <c r="A52" s="35" t="s">
        <v>57</v>
      </c>
      <c r="E52" s="40" t="s">
        <v>508</v>
      </c>
    </row>
    <row r="53" spans="1:5" ht="267.75">
      <c r="A53" t="s">
        <v>59</v>
      </c>
      <c r="E53" s="39" t="s">
        <v>226</v>
      </c>
    </row>
    <row r="54" spans="1:16" ht="12.75">
      <c r="A54" t="s">
        <v>49</v>
      </c>
      <c s="34" t="s">
        <v>144</v>
      </c>
      <c s="34" t="s">
        <v>509</v>
      </c>
      <c s="35" t="s">
        <v>51</v>
      </c>
      <c s="6" t="s">
        <v>510</v>
      </c>
      <c s="36" t="s">
        <v>140</v>
      </c>
      <c s="37">
        <v>15</v>
      </c>
      <c s="36">
        <v>0</v>
      </c>
      <c s="36">
        <f>ROUND(G54*H54,6)</f>
      </c>
      <c r="L54" s="38">
        <v>0</v>
      </c>
      <c s="32">
        <f>ROUND(ROUND(L54,2)*ROUND(G54,3),2)</f>
      </c>
      <c s="36" t="s">
        <v>95</v>
      </c>
      <c>
        <f>(M54*21)/100</f>
      </c>
      <c t="s">
        <v>27</v>
      </c>
    </row>
    <row r="55" spans="1:5" ht="12.75">
      <c r="A55" s="35" t="s">
        <v>55</v>
      </c>
      <c r="E55" s="39" t="s">
        <v>511</v>
      </c>
    </row>
    <row r="56" spans="1:5" ht="38.25">
      <c r="A56" s="35" t="s">
        <v>57</v>
      </c>
      <c r="E56" s="40" t="s">
        <v>512</v>
      </c>
    </row>
    <row r="57" spans="1:5" ht="76.5">
      <c r="A57" t="s">
        <v>59</v>
      </c>
      <c r="E57" s="39" t="s">
        <v>513</v>
      </c>
    </row>
    <row r="58" spans="1:13" ht="12.75">
      <c r="A58" t="s">
        <v>46</v>
      </c>
      <c r="C58" s="31" t="s">
        <v>75</v>
      </c>
      <c r="E58" s="33" t="s">
        <v>227</v>
      </c>
      <c r="J58" s="32">
        <f>0</f>
      </c>
      <c s="32">
        <f>0</f>
      </c>
      <c s="32">
        <f>0+L59</f>
      </c>
      <c s="32">
        <f>0+M59</f>
      </c>
    </row>
    <row r="59" spans="1:16" ht="25.5">
      <c r="A59" t="s">
        <v>49</v>
      </c>
      <c s="34" t="s">
        <v>150</v>
      </c>
      <c s="34" t="s">
        <v>229</v>
      </c>
      <c s="35" t="s">
        <v>51</v>
      </c>
      <c s="6" t="s">
        <v>230</v>
      </c>
      <c s="36" t="s">
        <v>140</v>
      </c>
      <c s="37">
        <v>69.408</v>
      </c>
      <c s="36">
        <v>0</v>
      </c>
      <c s="36">
        <f>ROUND(G59*H59,6)</f>
      </c>
      <c r="L59" s="38">
        <v>0</v>
      </c>
      <c s="32">
        <f>ROUND(ROUND(L59,2)*ROUND(G59,3),2)</f>
      </c>
      <c s="36" t="s">
        <v>95</v>
      </c>
      <c>
        <f>(M59*21)/100</f>
      </c>
      <c t="s">
        <v>27</v>
      </c>
    </row>
    <row r="60" spans="1:5" ht="12.75">
      <c r="A60" s="35" t="s">
        <v>55</v>
      </c>
      <c r="E60" s="39" t="s">
        <v>514</v>
      </c>
    </row>
    <row r="61" spans="1:5" ht="38.25">
      <c r="A61" s="35" t="s">
        <v>57</v>
      </c>
      <c r="E61" s="40" t="s">
        <v>515</v>
      </c>
    </row>
    <row r="62" spans="1:5" ht="153">
      <c r="A62" t="s">
        <v>59</v>
      </c>
      <c r="E62" s="39" t="s">
        <v>233</v>
      </c>
    </row>
    <row r="63" spans="1:13" ht="12.75">
      <c r="A63" t="s">
        <v>46</v>
      </c>
      <c r="C63" s="31" t="s">
        <v>117</v>
      </c>
      <c r="E63" s="33" t="s">
        <v>290</v>
      </c>
      <c r="J63" s="32">
        <f>0</f>
      </c>
      <c s="32">
        <f>0</f>
      </c>
      <c s="32">
        <f>0+L64+L68+L72</f>
      </c>
      <c s="32">
        <f>0+M64+M68+M72</f>
      </c>
    </row>
    <row r="64" spans="1:16" ht="12.75">
      <c r="A64" t="s">
        <v>49</v>
      </c>
      <c s="34" t="s">
        <v>155</v>
      </c>
      <c s="34" t="s">
        <v>292</v>
      </c>
      <c s="35" t="s">
        <v>51</v>
      </c>
      <c s="6" t="s">
        <v>293</v>
      </c>
      <c s="36" t="s">
        <v>126</v>
      </c>
      <c s="37">
        <v>75</v>
      </c>
      <c s="36">
        <v>0</v>
      </c>
      <c s="36">
        <f>ROUND(G64*H64,6)</f>
      </c>
      <c r="L64" s="38">
        <v>0</v>
      </c>
      <c s="32">
        <f>ROUND(ROUND(L64,2)*ROUND(G64,3),2)</f>
      </c>
      <c s="36" t="s">
        <v>95</v>
      </c>
      <c>
        <f>(M64*21)/100</f>
      </c>
      <c t="s">
        <v>27</v>
      </c>
    </row>
    <row r="65" spans="1:5" ht="25.5">
      <c r="A65" s="35" t="s">
        <v>55</v>
      </c>
      <c r="E65" s="39" t="s">
        <v>516</v>
      </c>
    </row>
    <row r="66" spans="1:5" ht="38.25">
      <c r="A66" s="35" t="s">
        <v>57</v>
      </c>
      <c r="E66" s="40" t="s">
        <v>517</v>
      </c>
    </row>
    <row r="67" spans="1:5" ht="51">
      <c r="A67" t="s">
        <v>59</v>
      </c>
      <c r="E67" s="39" t="s">
        <v>296</v>
      </c>
    </row>
    <row r="68" spans="1:16" ht="25.5">
      <c r="A68" t="s">
        <v>49</v>
      </c>
      <c s="34" t="s">
        <v>159</v>
      </c>
      <c s="34" t="s">
        <v>518</v>
      </c>
      <c s="35" t="s">
        <v>51</v>
      </c>
      <c s="6" t="s">
        <v>519</v>
      </c>
      <c s="36" t="s">
        <v>190</v>
      </c>
      <c s="37">
        <v>207.825</v>
      </c>
      <c s="36">
        <v>0</v>
      </c>
      <c s="36">
        <f>ROUND(G68*H68,6)</f>
      </c>
      <c r="L68" s="38">
        <v>0</v>
      </c>
      <c s="32">
        <f>ROUND(ROUND(L68,2)*ROUND(G68,3),2)</f>
      </c>
      <c s="36" t="s">
        <v>95</v>
      </c>
      <c>
        <f>(M68*21)/100</f>
      </c>
      <c t="s">
        <v>27</v>
      </c>
    </row>
    <row r="69" spans="1:5" ht="12.75">
      <c r="A69" s="35" t="s">
        <v>55</v>
      </c>
      <c r="E69" s="39" t="s">
        <v>520</v>
      </c>
    </row>
    <row r="70" spans="1:5" ht="38.25">
      <c r="A70" s="35" t="s">
        <v>57</v>
      </c>
      <c r="E70" s="40" t="s">
        <v>521</v>
      </c>
    </row>
    <row r="71" spans="1:5" ht="140.25">
      <c r="A71" t="s">
        <v>59</v>
      </c>
      <c r="E71" s="39" t="s">
        <v>522</v>
      </c>
    </row>
    <row r="72" spans="1:16" ht="12.75">
      <c r="A72" t="s">
        <v>49</v>
      </c>
      <c s="34" t="s">
        <v>165</v>
      </c>
      <c s="34" t="s">
        <v>298</v>
      </c>
      <c s="35" t="s">
        <v>51</v>
      </c>
      <c s="6" t="s">
        <v>299</v>
      </c>
      <c s="36" t="s">
        <v>300</v>
      </c>
      <c s="37">
        <v>1.8</v>
      </c>
      <c s="36">
        <v>0</v>
      </c>
      <c s="36">
        <f>ROUND(G72*H72,6)</f>
      </c>
      <c r="L72" s="38">
        <v>0</v>
      </c>
      <c s="32">
        <f>ROUND(ROUND(L72,2)*ROUND(G72,3),2)</f>
      </c>
      <c s="36" t="s">
        <v>95</v>
      </c>
      <c>
        <f>(M72*21)/100</f>
      </c>
      <c t="s">
        <v>27</v>
      </c>
    </row>
    <row r="73" spans="1:5" ht="12.75">
      <c r="A73" s="35" t="s">
        <v>55</v>
      </c>
      <c r="E73" s="39" t="s">
        <v>523</v>
      </c>
    </row>
    <row r="74" spans="1:5" ht="38.25">
      <c r="A74" s="35" t="s">
        <v>57</v>
      </c>
      <c r="E74" s="40" t="s">
        <v>524</v>
      </c>
    </row>
    <row r="75" spans="1:5" ht="127.5">
      <c r="A75" t="s">
        <v>59</v>
      </c>
      <c r="E75" s="39" t="s">
        <v>303</v>
      </c>
    </row>
    <row r="76" spans="1:13" ht="12.75">
      <c r="A76" t="s">
        <v>46</v>
      </c>
      <c r="C76" s="31" t="s">
        <v>123</v>
      </c>
      <c r="E76" s="33" t="s">
        <v>304</v>
      </c>
      <c r="J76" s="32">
        <f>0</f>
      </c>
      <c s="32">
        <f>0</f>
      </c>
      <c s="32">
        <f>0+L77</f>
      </c>
      <c s="32">
        <f>0+M77</f>
      </c>
    </row>
    <row r="77" spans="1:16" ht="12.75">
      <c r="A77" t="s">
        <v>49</v>
      </c>
      <c s="34" t="s">
        <v>170</v>
      </c>
      <c s="34" t="s">
        <v>306</v>
      </c>
      <c s="35" t="s">
        <v>51</v>
      </c>
      <c s="6" t="s">
        <v>307</v>
      </c>
      <c s="36" t="s">
        <v>126</v>
      </c>
      <c s="37">
        <v>80</v>
      </c>
      <c s="36">
        <v>0</v>
      </c>
      <c s="36">
        <f>ROUND(G77*H77,6)</f>
      </c>
      <c r="L77" s="38">
        <v>0</v>
      </c>
      <c s="32">
        <f>ROUND(ROUND(L77,2)*ROUND(G77,3),2)</f>
      </c>
      <c s="36" t="s">
        <v>95</v>
      </c>
      <c>
        <f>(M77*21)/100</f>
      </c>
      <c t="s">
        <v>27</v>
      </c>
    </row>
    <row r="78" spans="1:5" ht="12.75">
      <c r="A78" s="35" t="s">
        <v>55</v>
      </c>
      <c r="E78" s="39" t="s">
        <v>51</v>
      </c>
    </row>
    <row r="79" spans="1:5" ht="38.25">
      <c r="A79" s="35" t="s">
        <v>57</v>
      </c>
      <c r="E79" s="40" t="s">
        <v>525</v>
      </c>
    </row>
    <row r="80" spans="1:5" ht="165.75">
      <c r="A80" t="s">
        <v>59</v>
      </c>
      <c r="E80" s="39" t="s">
        <v>309</v>
      </c>
    </row>
    <row r="81" spans="1:13" ht="12.75">
      <c r="A81" t="s">
        <v>46</v>
      </c>
      <c r="C81" s="31" t="s">
        <v>130</v>
      </c>
      <c r="E81" s="33" t="s">
        <v>321</v>
      </c>
      <c r="J81" s="32">
        <f>0</f>
      </c>
      <c s="32">
        <f>0</f>
      </c>
      <c s="32">
        <f>0+L82+L86+L90+L94</f>
      </c>
      <c s="32">
        <f>0+M82+M86+M90+M94</f>
      </c>
    </row>
    <row r="82" spans="1:16" ht="12.75">
      <c r="A82" t="s">
        <v>49</v>
      </c>
      <c s="34" t="s">
        <v>175</v>
      </c>
      <c s="34" t="s">
        <v>334</v>
      </c>
      <c s="35" t="s">
        <v>51</v>
      </c>
      <c s="6" t="s">
        <v>335</v>
      </c>
      <c s="36" t="s">
        <v>126</v>
      </c>
      <c s="37">
        <v>24</v>
      </c>
      <c s="36">
        <v>0</v>
      </c>
      <c s="36">
        <f>ROUND(G82*H82,6)</f>
      </c>
      <c r="L82" s="38">
        <v>0</v>
      </c>
      <c s="32">
        <f>ROUND(ROUND(L82,2)*ROUND(G82,3),2)</f>
      </c>
      <c s="36" t="s">
        <v>95</v>
      </c>
      <c>
        <f>(M82*21)/100</f>
      </c>
      <c t="s">
        <v>27</v>
      </c>
    </row>
    <row r="83" spans="1:5" ht="12.75">
      <c r="A83" s="35" t="s">
        <v>55</v>
      </c>
      <c r="E83" s="39" t="s">
        <v>526</v>
      </c>
    </row>
    <row r="84" spans="1:5" ht="38.25">
      <c r="A84" s="35" t="s">
        <v>57</v>
      </c>
      <c r="E84" s="40" t="s">
        <v>527</v>
      </c>
    </row>
    <row r="85" spans="1:5" ht="63.75">
      <c r="A85" t="s">
        <v>59</v>
      </c>
      <c r="E85" s="39" t="s">
        <v>338</v>
      </c>
    </row>
    <row r="86" spans="1:16" ht="12.75">
      <c r="A86" t="s">
        <v>49</v>
      </c>
      <c s="34" t="s">
        <v>181</v>
      </c>
      <c s="34" t="s">
        <v>528</v>
      </c>
      <c s="35" t="s">
        <v>51</v>
      </c>
      <c s="6" t="s">
        <v>529</v>
      </c>
      <c s="36" t="s">
        <v>140</v>
      </c>
      <c s="37">
        <v>2.273</v>
      </c>
      <c s="36">
        <v>0</v>
      </c>
      <c s="36">
        <f>ROUND(G86*H86,6)</f>
      </c>
      <c r="L86" s="38">
        <v>0</v>
      </c>
      <c s="32">
        <f>ROUND(ROUND(L86,2)*ROUND(G86,3),2)</f>
      </c>
      <c s="36" t="s">
        <v>95</v>
      </c>
      <c>
        <f>(M86*21)/100</f>
      </c>
      <c t="s">
        <v>27</v>
      </c>
    </row>
    <row r="87" spans="1:5" ht="12.75">
      <c r="A87" s="35" t="s">
        <v>55</v>
      </c>
      <c r="E87" s="39" t="s">
        <v>51</v>
      </c>
    </row>
    <row r="88" spans="1:5" ht="38.25">
      <c r="A88" s="35" t="s">
        <v>57</v>
      </c>
      <c r="E88" s="40" t="s">
        <v>530</v>
      </c>
    </row>
    <row r="89" spans="1:5" ht="89.25">
      <c r="A89" t="s">
        <v>59</v>
      </c>
      <c r="E89" s="39" t="s">
        <v>531</v>
      </c>
    </row>
    <row r="90" spans="1:16" ht="12.75">
      <c r="A90" t="s">
        <v>49</v>
      </c>
      <c s="34" t="s">
        <v>187</v>
      </c>
      <c s="34" t="s">
        <v>532</v>
      </c>
      <c s="35" t="s">
        <v>51</v>
      </c>
      <c s="6" t="s">
        <v>533</v>
      </c>
      <c s="36" t="s">
        <v>359</v>
      </c>
      <c s="37">
        <v>150</v>
      </c>
      <c s="36">
        <v>0</v>
      </c>
      <c s="36">
        <f>ROUND(G90*H90,6)</f>
      </c>
      <c r="L90" s="38">
        <v>0</v>
      </c>
      <c s="32">
        <f>ROUND(ROUND(L90,2)*ROUND(G90,3),2)</f>
      </c>
      <c s="36" t="s">
        <v>95</v>
      </c>
      <c>
        <f>(M90*21)/100</f>
      </c>
      <c t="s">
        <v>27</v>
      </c>
    </row>
    <row r="91" spans="1:5" ht="12.75">
      <c r="A91" s="35" t="s">
        <v>55</v>
      </c>
      <c r="E91" s="39" t="s">
        <v>51</v>
      </c>
    </row>
    <row r="92" spans="1:5" ht="38.25">
      <c r="A92" s="35" t="s">
        <v>57</v>
      </c>
      <c r="E92" s="40" t="s">
        <v>534</v>
      </c>
    </row>
    <row r="93" spans="1:5" ht="25.5">
      <c r="A93" t="s">
        <v>59</v>
      </c>
      <c r="E93" s="39" t="s">
        <v>535</v>
      </c>
    </row>
    <row r="94" spans="1:16" ht="25.5">
      <c r="A94" t="s">
        <v>49</v>
      </c>
      <c s="34" t="s">
        <v>195</v>
      </c>
      <c s="34" t="s">
        <v>536</v>
      </c>
      <c s="35" t="s">
        <v>51</v>
      </c>
      <c s="6" t="s">
        <v>537</v>
      </c>
      <c s="36" t="s">
        <v>126</v>
      </c>
      <c s="37">
        <v>75</v>
      </c>
      <c s="36">
        <v>0</v>
      </c>
      <c s="36">
        <f>ROUND(G94*H94,6)</f>
      </c>
      <c r="L94" s="38">
        <v>0</v>
      </c>
      <c s="32">
        <f>ROUND(ROUND(L94,2)*ROUND(G94,3),2)</f>
      </c>
      <c s="36" t="s">
        <v>95</v>
      </c>
      <c>
        <f>(M94*21)/100</f>
      </c>
      <c t="s">
        <v>27</v>
      </c>
    </row>
    <row r="95" spans="1:5" ht="12.75">
      <c r="A95" s="35" t="s">
        <v>55</v>
      </c>
      <c r="E95" s="39" t="s">
        <v>538</v>
      </c>
    </row>
    <row r="96" spans="1:5" ht="38.25">
      <c r="A96" s="35" t="s">
        <v>57</v>
      </c>
      <c r="E96" s="40" t="s">
        <v>517</v>
      </c>
    </row>
    <row r="97" spans="1:5" ht="89.25">
      <c r="A97" t="s">
        <v>59</v>
      </c>
      <c r="E97" s="39" t="s">
        <v>539</v>
      </c>
    </row>
    <row r="98" spans="1:13" ht="12.75">
      <c r="A98" t="s">
        <v>46</v>
      </c>
      <c r="C98" s="31" t="s">
        <v>540</v>
      </c>
      <c r="E98" s="33" t="s">
        <v>541</v>
      </c>
      <c r="J98" s="32">
        <f>0</f>
      </c>
      <c s="32">
        <f>0</f>
      </c>
      <c s="32">
        <f>0+L99+L103+L107+L111+L115+L119+L123+L127+L131+L135+L139+L143+L147</f>
      </c>
      <c s="32">
        <f>0+M99+M103+M107+M111+M115+M119+M123+M127+M131+M135+M139+M143+M147</f>
      </c>
    </row>
    <row r="99" spans="1:16" ht="12.75">
      <c r="A99" t="s">
        <v>49</v>
      </c>
      <c s="34" t="s">
        <v>201</v>
      </c>
      <c s="34" t="s">
        <v>542</v>
      </c>
      <c s="35" t="s">
        <v>51</v>
      </c>
      <c s="6" t="s">
        <v>543</v>
      </c>
      <c s="36" t="s">
        <v>53</v>
      </c>
      <c s="37">
        <v>1</v>
      </c>
      <c s="36">
        <v>0</v>
      </c>
      <c s="36">
        <f>ROUND(G99*H99,6)</f>
      </c>
      <c r="L99" s="38">
        <v>0</v>
      </c>
      <c s="32">
        <f>ROUND(ROUND(L99,2)*ROUND(G99,3),2)</f>
      </c>
      <c s="36" t="s">
        <v>95</v>
      </c>
      <c>
        <f>(M99*21)/100</f>
      </c>
      <c t="s">
        <v>27</v>
      </c>
    </row>
    <row r="100" spans="1:5" ht="12.75">
      <c r="A100" s="35" t="s">
        <v>55</v>
      </c>
      <c r="E100" s="39" t="s">
        <v>544</v>
      </c>
    </row>
    <row r="101" spans="1:5" ht="38.25">
      <c r="A101" s="35" t="s">
        <v>57</v>
      </c>
      <c r="E101" s="40" t="s">
        <v>121</v>
      </c>
    </row>
    <row r="102" spans="1:5" ht="38.25">
      <c r="A102" t="s">
        <v>59</v>
      </c>
      <c r="E102" s="39" t="s">
        <v>545</v>
      </c>
    </row>
    <row r="103" spans="1:16" ht="12.75">
      <c r="A103" t="s">
        <v>49</v>
      </c>
      <c s="34" t="s">
        <v>207</v>
      </c>
      <c s="34" t="s">
        <v>546</v>
      </c>
      <c s="35" t="s">
        <v>51</v>
      </c>
      <c s="6" t="s">
        <v>547</v>
      </c>
      <c s="36" t="s">
        <v>53</v>
      </c>
      <c s="37">
        <v>1</v>
      </c>
      <c s="36">
        <v>0</v>
      </c>
      <c s="36">
        <f>ROUND(G103*H103,6)</f>
      </c>
      <c r="L103" s="38">
        <v>0</v>
      </c>
      <c s="32">
        <f>ROUND(ROUND(L103,2)*ROUND(G103,3),2)</f>
      </c>
      <c s="36" t="s">
        <v>95</v>
      </c>
      <c>
        <f>(M103*21)/100</f>
      </c>
      <c t="s">
        <v>27</v>
      </c>
    </row>
    <row r="104" spans="1:5" ht="12.75">
      <c r="A104" s="35" t="s">
        <v>55</v>
      </c>
      <c r="E104" s="39" t="s">
        <v>548</v>
      </c>
    </row>
    <row r="105" spans="1:5" ht="38.25">
      <c r="A105" s="35" t="s">
        <v>57</v>
      </c>
      <c r="E105" s="40" t="s">
        <v>121</v>
      </c>
    </row>
    <row r="106" spans="1:5" ht="25.5">
      <c r="A106" t="s">
        <v>59</v>
      </c>
      <c r="E106" s="39" t="s">
        <v>549</v>
      </c>
    </row>
    <row r="107" spans="1:16" ht="25.5">
      <c r="A107" t="s">
        <v>49</v>
      </c>
      <c s="34" t="s">
        <v>214</v>
      </c>
      <c s="34" t="s">
        <v>550</v>
      </c>
      <c s="35" t="s">
        <v>51</v>
      </c>
      <c s="6" t="s">
        <v>551</v>
      </c>
      <c s="36" t="s">
        <v>140</v>
      </c>
      <c s="37">
        <v>51.2</v>
      </c>
      <c s="36">
        <v>0</v>
      </c>
      <c s="36">
        <f>ROUND(G107*H107,6)</f>
      </c>
      <c r="L107" s="38">
        <v>0</v>
      </c>
      <c s="32">
        <f>ROUND(ROUND(L107,2)*ROUND(G107,3),2)</f>
      </c>
      <c s="36" t="s">
        <v>95</v>
      </c>
      <c>
        <f>(M107*21)/100</f>
      </c>
      <c t="s">
        <v>27</v>
      </c>
    </row>
    <row r="108" spans="1:5" ht="25.5">
      <c r="A108" s="35" t="s">
        <v>55</v>
      </c>
      <c r="E108" s="39" t="s">
        <v>552</v>
      </c>
    </row>
    <row r="109" spans="1:5" ht="38.25">
      <c r="A109" s="35" t="s">
        <v>57</v>
      </c>
      <c r="E109" s="40" t="s">
        <v>553</v>
      </c>
    </row>
    <row r="110" spans="1:5" ht="63.75">
      <c r="A110" t="s">
        <v>59</v>
      </c>
      <c r="E110" s="39" t="s">
        <v>554</v>
      </c>
    </row>
    <row r="111" spans="1:16" ht="25.5">
      <c r="A111" t="s">
        <v>49</v>
      </c>
      <c s="34" t="s">
        <v>221</v>
      </c>
      <c s="34" t="s">
        <v>555</v>
      </c>
      <c s="35" t="s">
        <v>51</v>
      </c>
      <c s="6" t="s">
        <v>556</v>
      </c>
      <c s="36" t="s">
        <v>359</v>
      </c>
      <c s="37">
        <v>3379.2</v>
      </c>
      <c s="36">
        <v>0</v>
      </c>
      <c s="36">
        <f>ROUND(G111*H111,6)</f>
      </c>
      <c r="L111" s="38">
        <v>0</v>
      </c>
      <c s="32">
        <f>ROUND(ROUND(L111,2)*ROUND(G111,3),2)</f>
      </c>
      <c s="36" t="s">
        <v>95</v>
      </c>
      <c>
        <f>(M111*21)/100</f>
      </c>
      <c t="s">
        <v>27</v>
      </c>
    </row>
    <row r="112" spans="1:5" ht="25.5">
      <c r="A112" s="35" t="s">
        <v>55</v>
      </c>
      <c r="E112" s="39" t="s">
        <v>557</v>
      </c>
    </row>
    <row r="113" spans="1:5" ht="38.25">
      <c r="A113" s="35" t="s">
        <v>57</v>
      </c>
      <c r="E113" s="40" t="s">
        <v>558</v>
      </c>
    </row>
    <row r="114" spans="1:5" ht="25.5">
      <c r="A114" t="s">
        <v>59</v>
      </c>
      <c r="E114" s="39" t="s">
        <v>535</v>
      </c>
    </row>
    <row r="115" spans="1:16" ht="12.75">
      <c r="A115" t="s">
        <v>49</v>
      </c>
      <c s="34" t="s">
        <v>228</v>
      </c>
      <c s="34" t="s">
        <v>138</v>
      </c>
      <c s="35" t="s">
        <v>51</v>
      </c>
      <c s="6" t="s">
        <v>139</v>
      </c>
      <c s="36" t="s">
        <v>140</v>
      </c>
      <c s="37">
        <v>83.5</v>
      </c>
      <c s="36">
        <v>0</v>
      </c>
      <c s="36">
        <f>ROUND(G115*H115,6)</f>
      </c>
      <c r="L115" s="38">
        <v>0</v>
      </c>
      <c s="32">
        <f>ROUND(ROUND(L115,2)*ROUND(G115,3),2)</f>
      </c>
      <c s="36" t="s">
        <v>95</v>
      </c>
      <c>
        <f>(M115*21)/100</f>
      </c>
      <c t="s">
        <v>27</v>
      </c>
    </row>
    <row r="116" spans="1:5" ht="12.75">
      <c r="A116" s="35" t="s">
        <v>55</v>
      </c>
      <c r="E116" s="39" t="s">
        <v>559</v>
      </c>
    </row>
    <row r="117" spans="1:5" ht="38.25">
      <c r="A117" s="35" t="s">
        <v>57</v>
      </c>
      <c r="E117" s="40" t="s">
        <v>560</v>
      </c>
    </row>
    <row r="118" spans="1:5" ht="242.25">
      <c r="A118" t="s">
        <v>59</v>
      </c>
      <c r="E118" s="39" t="s">
        <v>143</v>
      </c>
    </row>
    <row r="119" spans="1:16" ht="12.75">
      <c r="A119" t="s">
        <v>49</v>
      </c>
      <c s="34" t="s">
        <v>234</v>
      </c>
      <c s="34" t="s">
        <v>561</v>
      </c>
      <c s="35" t="s">
        <v>51</v>
      </c>
      <c s="6" t="s">
        <v>562</v>
      </c>
      <c s="36" t="s">
        <v>140</v>
      </c>
      <c s="37">
        <v>83.5</v>
      </c>
      <c s="36">
        <v>0</v>
      </c>
      <c s="36">
        <f>ROUND(G119*H119,6)</f>
      </c>
      <c r="L119" s="38">
        <v>0</v>
      </c>
      <c s="32">
        <f>ROUND(ROUND(L119,2)*ROUND(G119,3),2)</f>
      </c>
      <c s="36" t="s">
        <v>95</v>
      </c>
      <c>
        <f>(M119*21)/100</f>
      </c>
      <c t="s">
        <v>27</v>
      </c>
    </row>
    <row r="120" spans="1:5" ht="12.75">
      <c r="A120" s="35" t="s">
        <v>55</v>
      </c>
      <c r="E120" s="39" t="s">
        <v>563</v>
      </c>
    </row>
    <row r="121" spans="1:5" ht="38.25">
      <c r="A121" s="35" t="s">
        <v>57</v>
      </c>
      <c r="E121" s="40" t="s">
        <v>560</v>
      </c>
    </row>
    <row r="122" spans="1:5" ht="127.5">
      <c r="A122" t="s">
        <v>59</v>
      </c>
      <c r="E122" s="39" t="s">
        <v>564</v>
      </c>
    </row>
    <row r="123" spans="1:16" ht="12.75">
      <c r="A123" t="s">
        <v>49</v>
      </c>
      <c s="34" t="s">
        <v>239</v>
      </c>
      <c s="34" t="s">
        <v>565</v>
      </c>
      <c s="35" t="s">
        <v>51</v>
      </c>
      <c s="6" t="s">
        <v>566</v>
      </c>
      <c s="36" t="s">
        <v>190</v>
      </c>
      <c s="37">
        <v>339</v>
      </c>
      <c s="36">
        <v>0</v>
      </c>
      <c s="36">
        <f>ROUND(G123*H123,6)</f>
      </c>
      <c r="L123" s="38">
        <v>0</v>
      </c>
      <c s="32">
        <f>ROUND(ROUND(L123,2)*ROUND(G123,3),2)</f>
      </c>
      <c s="36" t="s">
        <v>95</v>
      </c>
      <c>
        <f>(M123*21)/100</f>
      </c>
      <c t="s">
        <v>27</v>
      </c>
    </row>
    <row r="124" spans="1:5" ht="12.75">
      <c r="A124" s="35" t="s">
        <v>55</v>
      </c>
      <c r="E124" s="39" t="s">
        <v>567</v>
      </c>
    </row>
    <row r="125" spans="1:5" ht="38.25">
      <c r="A125" s="35" t="s">
        <v>57</v>
      </c>
      <c r="E125" s="40" t="s">
        <v>568</v>
      </c>
    </row>
    <row r="126" spans="1:5" ht="38.25">
      <c r="A126" t="s">
        <v>59</v>
      </c>
      <c r="E126" s="39" t="s">
        <v>569</v>
      </c>
    </row>
    <row r="127" spans="1:16" ht="25.5">
      <c r="A127" t="s">
        <v>49</v>
      </c>
      <c s="34" t="s">
        <v>244</v>
      </c>
      <c s="34" t="s">
        <v>570</v>
      </c>
      <c s="35" t="s">
        <v>51</v>
      </c>
      <c s="6" t="s">
        <v>571</v>
      </c>
      <c s="36" t="s">
        <v>190</v>
      </c>
      <c s="37">
        <v>339</v>
      </c>
      <c s="36">
        <v>0</v>
      </c>
      <c s="36">
        <f>ROUND(G127*H127,6)</f>
      </c>
      <c r="L127" s="38">
        <v>0</v>
      </c>
      <c s="32">
        <f>ROUND(ROUND(L127,2)*ROUND(G127,3),2)</f>
      </c>
      <c s="36" t="s">
        <v>95</v>
      </c>
      <c>
        <f>(M127*21)/100</f>
      </c>
      <c t="s">
        <v>27</v>
      </c>
    </row>
    <row r="128" spans="1:5" ht="12.75">
      <c r="A128" s="35" t="s">
        <v>55</v>
      </c>
      <c r="E128" s="39" t="s">
        <v>51</v>
      </c>
    </row>
    <row r="129" spans="1:5" ht="38.25">
      <c r="A129" s="35" t="s">
        <v>57</v>
      </c>
      <c r="E129" s="40" t="s">
        <v>568</v>
      </c>
    </row>
    <row r="130" spans="1:5" ht="38.25">
      <c r="A130" t="s">
        <v>59</v>
      </c>
      <c r="E130" s="39" t="s">
        <v>572</v>
      </c>
    </row>
    <row r="131" spans="1:16" ht="12.75">
      <c r="A131" t="s">
        <v>49</v>
      </c>
      <c s="34" t="s">
        <v>250</v>
      </c>
      <c s="34" t="s">
        <v>573</v>
      </c>
      <c s="35" t="s">
        <v>51</v>
      </c>
      <c s="6" t="s">
        <v>574</v>
      </c>
      <c s="36" t="s">
        <v>190</v>
      </c>
      <c s="37">
        <v>339</v>
      </c>
      <c s="36">
        <v>0</v>
      </c>
      <c s="36">
        <f>ROUND(G131*H131,6)</f>
      </c>
      <c r="L131" s="38">
        <v>0</v>
      </c>
      <c s="32">
        <f>ROUND(ROUND(L131,2)*ROUND(G131,3),2)</f>
      </c>
      <c s="36" t="s">
        <v>95</v>
      </c>
      <c>
        <f>(M131*21)/100</f>
      </c>
      <c t="s">
        <v>27</v>
      </c>
    </row>
    <row r="132" spans="1:5" ht="12.75">
      <c r="A132" s="35" t="s">
        <v>55</v>
      </c>
      <c r="E132" s="39" t="s">
        <v>575</v>
      </c>
    </row>
    <row r="133" spans="1:5" ht="38.25">
      <c r="A133" s="35" t="s">
        <v>57</v>
      </c>
      <c r="E133" s="40" t="s">
        <v>568</v>
      </c>
    </row>
    <row r="134" spans="1:5" ht="25.5">
      <c r="A134" t="s">
        <v>59</v>
      </c>
      <c r="E134" s="39" t="s">
        <v>576</v>
      </c>
    </row>
    <row r="135" spans="1:16" ht="12.75">
      <c r="A135" t="s">
        <v>49</v>
      </c>
      <c s="34" t="s">
        <v>256</v>
      </c>
      <c s="34" t="s">
        <v>577</v>
      </c>
      <c s="35" t="s">
        <v>51</v>
      </c>
      <c s="6" t="s">
        <v>578</v>
      </c>
      <c s="36" t="s">
        <v>190</v>
      </c>
      <c s="37">
        <v>160</v>
      </c>
      <c s="36">
        <v>0</v>
      </c>
      <c s="36">
        <f>ROUND(G135*H135,6)</f>
      </c>
      <c r="L135" s="38">
        <v>0</v>
      </c>
      <c s="32">
        <f>ROUND(ROUND(L135,2)*ROUND(G135,3),2)</f>
      </c>
      <c s="36" t="s">
        <v>95</v>
      </c>
      <c>
        <f>(M135*21)/100</f>
      </c>
      <c t="s">
        <v>27</v>
      </c>
    </row>
    <row r="136" spans="1:5" ht="25.5">
      <c r="A136" s="35" t="s">
        <v>55</v>
      </c>
      <c r="E136" s="39" t="s">
        <v>579</v>
      </c>
    </row>
    <row r="137" spans="1:5" ht="38.25">
      <c r="A137" s="35" t="s">
        <v>57</v>
      </c>
      <c r="E137" s="40" t="s">
        <v>580</v>
      </c>
    </row>
    <row r="138" spans="1:5" ht="38.25">
      <c r="A138" t="s">
        <v>59</v>
      </c>
      <c r="E138" s="39" t="s">
        <v>212</v>
      </c>
    </row>
    <row r="139" spans="1:16" ht="12.75">
      <c r="A139" t="s">
        <v>49</v>
      </c>
      <c s="34" t="s">
        <v>261</v>
      </c>
      <c s="34" t="s">
        <v>581</v>
      </c>
      <c s="35" t="s">
        <v>51</v>
      </c>
      <c s="6" t="s">
        <v>582</v>
      </c>
      <c s="36" t="s">
        <v>190</v>
      </c>
      <c s="37">
        <v>175</v>
      </c>
      <c s="36">
        <v>0</v>
      </c>
      <c s="36">
        <f>ROUND(G139*H139,6)</f>
      </c>
      <c r="L139" s="38">
        <v>0</v>
      </c>
      <c s="32">
        <f>ROUND(ROUND(L139,2)*ROUND(G139,3),2)</f>
      </c>
      <c s="36" t="s">
        <v>95</v>
      </c>
      <c>
        <f>(M139*21)/100</f>
      </c>
      <c t="s">
        <v>27</v>
      </c>
    </row>
    <row r="140" spans="1:5" ht="12.75">
      <c r="A140" s="35" t="s">
        <v>55</v>
      </c>
      <c r="E140" s="39" t="s">
        <v>583</v>
      </c>
    </row>
    <row r="141" spans="1:5" ht="38.25">
      <c r="A141" s="35" t="s">
        <v>57</v>
      </c>
      <c r="E141" s="40" t="s">
        <v>584</v>
      </c>
    </row>
    <row r="142" spans="1:5" ht="38.25">
      <c r="A142" t="s">
        <v>59</v>
      </c>
      <c r="E142" s="39" t="s">
        <v>283</v>
      </c>
    </row>
    <row r="143" spans="1:16" ht="12.75">
      <c r="A143" t="s">
        <v>49</v>
      </c>
      <c s="34" t="s">
        <v>267</v>
      </c>
      <c s="34" t="s">
        <v>585</v>
      </c>
      <c s="35" t="s">
        <v>51</v>
      </c>
      <c s="6" t="s">
        <v>586</v>
      </c>
      <c s="36" t="s">
        <v>140</v>
      </c>
      <c s="37">
        <v>35.2</v>
      </c>
      <c s="36">
        <v>0</v>
      </c>
      <c s="36">
        <f>ROUND(G143*H143,6)</f>
      </c>
      <c r="L143" s="38">
        <v>0</v>
      </c>
      <c s="32">
        <f>ROUND(ROUND(L143,2)*ROUND(G143,3),2)</f>
      </c>
      <c s="36" t="s">
        <v>95</v>
      </c>
      <c>
        <f>(M143*21)/100</f>
      </c>
      <c t="s">
        <v>27</v>
      </c>
    </row>
    <row r="144" spans="1:5" ht="12.75">
      <c r="A144" s="35" t="s">
        <v>55</v>
      </c>
      <c r="E144" s="39" t="s">
        <v>587</v>
      </c>
    </row>
    <row r="145" spans="1:5" ht="38.25">
      <c r="A145" s="35" t="s">
        <v>57</v>
      </c>
      <c r="E145" s="40" t="s">
        <v>588</v>
      </c>
    </row>
    <row r="146" spans="1:5" ht="102">
      <c r="A146" t="s">
        <v>59</v>
      </c>
      <c r="E146" s="39" t="s">
        <v>589</v>
      </c>
    </row>
    <row r="147" spans="1:16" ht="25.5">
      <c r="A147" t="s">
        <v>49</v>
      </c>
      <c s="34" t="s">
        <v>272</v>
      </c>
      <c s="34" t="s">
        <v>480</v>
      </c>
      <c s="35" t="s">
        <v>51</v>
      </c>
      <c s="6" t="s">
        <v>93</v>
      </c>
      <c s="36" t="s">
        <v>94</v>
      </c>
      <c s="37">
        <v>82</v>
      </c>
      <c s="36">
        <v>0</v>
      </c>
      <c s="36">
        <f>ROUND(G147*H147,6)</f>
      </c>
      <c r="L147" s="38">
        <v>0</v>
      </c>
      <c s="32">
        <f>ROUND(ROUND(L147,2)*ROUND(G147,3),2)</f>
      </c>
      <c s="36" t="s">
        <v>95</v>
      </c>
      <c>
        <f>(M147*21)/100</f>
      </c>
      <c t="s">
        <v>27</v>
      </c>
    </row>
    <row r="148" spans="1:5" ht="12.75">
      <c r="A148" s="35" t="s">
        <v>55</v>
      </c>
      <c r="E148" s="39" t="s">
        <v>590</v>
      </c>
    </row>
    <row r="149" spans="1:5" ht="38.25">
      <c r="A149" s="35" t="s">
        <v>57</v>
      </c>
      <c r="E149" s="40" t="s">
        <v>591</v>
      </c>
    </row>
    <row r="150" spans="1:5" ht="89.25">
      <c r="A150" t="s">
        <v>59</v>
      </c>
      <c r="E150" s="39" t="s">
        <v>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592</v>
      </c>
      <c s="41">
        <f>Rekapitulace!C18</f>
      </c>
      <c s="20" t="s">
        <v>0</v>
      </c>
      <c t="s">
        <v>23</v>
      </c>
      <c t="s">
        <v>27</v>
      </c>
    </row>
    <row r="4" spans="1:16" ht="32" customHeight="1">
      <c r="A4" s="24" t="s">
        <v>20</v>
      </c>
      <c s="25" t="s">
        <v>28</v>
      </c>
      <c s="27" t="s">
        <v>592</v>
      </c>
      <c r="E4" s="26" t="s">
        <v>593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595</v>
      </c>
      <c r="E8" s="30" t="s">
        <v>593</v>
      </c>
      <c r="J8" s="29">
        <f>0+J9+J18+J91+J100+J113+J126+J131+J136+J145</f>
      </c>
      <c s="29">
        <f>0+K9+K18+K91+K100+K113+K126+K131+K136+K145</f>
      </c>
      <c s="29">
        <f>0+L9+L18+L91+L100+L113+L126+L131+L136+L145</f>
      </c>
      <c s="29">
        <f>0+M9+M18+M91+M100+M113+M126+M131+M136+M145</f>
      </c>
    </row>
    <row r="9" spans="1:13" ht="12.75">
      <c r="A9" t="s">
        <v>46</v>
      </c>
      <c r="C9" s="31" t="s">
        <v>54</v>
      </c>
      <c r="E9" s="33" t="s">
        <v>91</v>
      </c>
      <c r="J9" s="32">
        <f>0</f>
      </c>
      <c s="32">
        <f>0</f>
      </c>
      <c s="32">
        <f>0+L10+L14</f>
      </c>
      <c s="32">
        <f>0+M10+M14</f>
      </c>
    </row>
    <row r="10" spans="1:16" ht="25.5">
      <c r="A10" t="s">
        <v>49</v>
      </c>
      <c s="34" t="s">
        <v>47</v>
      </c>
      <c s="34" t="s">
        <v>480</v>
      </c>
      <c s="35" t="s">
        <v>51</v>
      </c>
      <c s="6" t="s">
        <v>93</v>
      </c>
      <c s="36" t="s">
        <v>94</v>
      </c>
      <c s="37">
        <v>297.549</v>
      </c>
      <c s="36">
        <v>0</v>
      </c>
      <c s="36">
        <f>ROUND(G10*H10,6)</f>
      </c>
      <c r="L10" s="38">
        <v>0</v>
      </c>
      <c s="32">
        <f>ROUND(ROUND(L10,2)*ROUND(G10,3),2)</f>
      </c>
      <c s="36" t="s">
        <v>95</v>
      </c>
      <c>
        <f>(M10*21)/100</f>
      </c>
      <c t="s">
        <v>27</v>
      </c>
    </row>
    <row r="11" spans="1:5" ht="12.75">
      <c r="A11" s="35" t="s">
        <v>55</v>
      </c>
      <c r="E11" s="39" t="s">
        <v>51</v>
      </c>
    </row>
    <row r="12" spans="1:5" ht="63.75">
      <c r="A12" s="35" t="s">
        <v>57</v>
      </c>
      <c r="E12" s="40" t="s">
        <v>596</v>
      </c>
    </row>
    <row r="13" spans="1:5" ht="89.25">
      <c r="A13" t="s">
        <v>59</v>
      </c>
      <c r="E13" s="39" t="s">
        <v>98</v>
      </c>
    </row>
    <row r="14" spans="1:16" ht="25.5">
      <c r="A14" t="s">
        <v>49</v>
      </c>
      <c s="34" t="s">
        <v>27</v>
      </c>
      <c s="34" t="s">
        <v>597</v>
      </c>
      <c s="35" t="s">
        <v>51</v>
      </c>
      <c s="6" t="s">
        <v>100</v>
      </c>
      <c s="36" t="s">
        <v>94</v>
      </c>
      <c s="37">
        <v>57.612</v>
      </c>
      <c s="36">
        <v>0</v>
      </c>
      <c s="36">
        <f>ROUND(G14*H14,6)</f>
      </c>
      <c r="L14" s="38">
        <v>0</v>
      </c>
      <c s="32">
        <f>ROUND(ROUND(L14,2)*ROUND(G14,3),2)</f>
      </c>
      <c s="36" t="s">
        <v>95</v>
      </c>
      <c>
        <f>(M14*21)/100</f>
      </c>
      <c t="s">
        <v>27</v>
      </c>
    </row>
    <row r="15" spans="1:5" ht="12.75">
      <c r="A15" s="35" t="s">
        <v>55</v>
      </c>
      <c r="E15" s="39" t="s">
        <v>51</v>
      </c>
    </row>
    <row r="16" spans="1:5" ht="63.75">
      <c r="A16" s="35" t="s">
        <v>57</v>
      </c>
      <c r="E16" s="40" t="s">
        <v>598</v>
      </c>
    </row>
    <row r="17" spans="1:5" ht="89.25">
      <c r="A17" t="s">
        <v>59</v>
      </c>
      <c r="E17" s="39" t="s">
        <v>98</v>
      </c>
    </row>
    <row r="18" spans="1:13" ht="12.75">
      <c r="A18" t="s">
        <v>46</v>
      </c>
      <c r="C18" s="31" t="s">
        <v>47</v>
      </c>
      <c r="E18" s="33" t="s">
        <v>136</v>
      </c>
      <c r="J18" s="32">
        <f>0</f>
      </c>
      <c s="32">
        <f>0</f>
      </c>
      <c s="32">
        <f>0+L19+L23+L27+L31+L35+L39+L43+L47+L51+L55+L59+L63+L67+L71+L75+L79+L83+L87</f>
      </c>
      <c s="32">
        <f>0+M19+M23+M27+M31+M35+M39+M43+M47+M51+M55+M59+M63+M67+M71+M75+M79+M83+M87</f>
      </c>
    </row>
    <row r="19" spans="1:16" ht="12.75">
      <c r="A19" t="s">
        <v>49</v>
      </c>
      <c s="34" t="s">
        <v>26</v>
      </c>
      <c s="34" t="s">
        <v>599</v>
      </c>
      <c s="35" t="s">
        <v>51</v>
      </c>
      <c s="6" t="s">
        <v>600</v>
      </c>
      <c s="36" t="s">
        <v>140</v>
      </c>
      <c s="37">
        <v>1.241</v>
      </c>
      <c s="36">
        <v>0</v>
      </c>
      <c s="36">
        <f>ROUND(G19*H19,6)</f>
      </c>
      <c r="L19" s="38">
        <v>0</v>
      </c>
      <c s="32">
        <f>ROUND(ROUND(L19,2)*ROUND(G19,3),2)</f>
      </c>
      <c s="36" t="s">
        <v>95</v>
      </c>
      <c>
        <f>(M19*21)/100</f>
      </c>
      <c t="s">
        <v>27</v>
      </c>
    </row>
    <row r="20" spans="1:5" ht="12.75">
      <c r="A20" s="35" t="s">
        <v>55</v>
      </c>
      <c r="E20" s="39" t="s">
        <v>601</v>
      </c>
    </row>
    <row r="21" spans="1:5" ht="38.25">
      <c r="A21" s="35" t="s">
        <v>57</v>
      </c>
      <c r="E21" s="40" t="s">
        <v>602</v>
      </c>
    </row>
    <row r="22" spans="1:5" ht="63.75">
      <c r="A22" t="s">
        <v>59</v>
      </c>
      <c r="E22" s="39" t="s">
        <v>554</v>
      </c>
    </row>
    <row r="23" spans="1:16" ht="12.75">
      <c r="A23" t="s">
        <v>49</v>
      </c>
      <c s="34" t="s">
        <v>69</v>
      </c>
      <c s="34" t="s">
        <v>603</v>
      </c>
      <c s="35" t="s">
        <v>51</v>
      </c>
      <c s="6" t="s">
        <v>604</v>
      </c>
      <c s="36" t="s">
        <v>359</v>
      </c>
      <c s="37">
        <v>37.224</v>
      </c>
      <c s="36">
        <v>0</v>
      </c>
      <c s="36">
        <f>ROUND(G23*H23,6)</f>
      </c>
      <c r="L23" s="38">
        <v>0</v>
      </c>
      <c s="32">
        <f>ROUND(ROUND(L23,2)*ROUND(G23,3),2)</f>
      </c>
      <c s="36" t="s">
        <v>95</v>
      </c>
      <c>
        <f>(M23*21)/100</f>
      </c>
      <c t="s">
        <v>27</v>
      </c>
    </row>
    <row r="24" spans="1:5" ht="12.75">
      <c r="A24" s="35" t="s">
        <v>55</v>
      </c>
      <c r="E24" s="39" t="s">
        <v>51</v>
      </c>
    </row>
    <row r="25" spans="1:5" ht="38.25">
      <c r="A25" s="35" t="s">
        <v>57</v>
      </c>
      <c r="E25" s="40" t="s">
        <v>605</v>
      </c>
    </row>
    <row r="26" spans="1:5" ht="25.5">
      <c r="A26" t="s">
        <v>59</v>
      </c>
      <c r="E26" s="39" t="s">
        <v>535</v>
      </c>
    </row>
    <row r="27" spans="1:16" ht="25.5">
      <c r="A27" t="s">
        <v>49</v>
      </c>
      <c s="34" t="s">
        <v>75</v>
      </c>
      <c s="34" t="s">
        <v>606</v>
      </c>
      <c s="35" t="s">
        <v>51</v>
      </c>
      <c s="6" t="s">
        <v>607</v>
      </c>
      <c s="36" t="s">
        <v>140</v>
      </c>
      <c s="37">
        <v>2.327</v>
      </c>
      <c s="36">
        <v>0</v>
      </c>
      <c s="36">
        <f>ROUND(G27*H27,6)</f>
      </c>
      <c r="L27" s="38">
        <v>0</v>
      </c>
      <c s="32">
        <f>ROUND(ROUND(L27,2)*ROUND(G27,3),2)</f>
      </c>
      <c s="36" t="s">
        <v>95</v>
      </c>
      <c>
        <f>(M27*21)/100</f>
      </c>
      <c t="s">
        <v>27</v>
      </c>
    </row>
    <row r="28" spans="1:5" ht="12.75">
      <c r="A28" s="35" t="s">
        <v>55</v>
      </c>
      <c r="E28" s="39" t="s">
        <v>608</v>
      </c>
    </row>
    <row r="29" spans="1:5" ht="38.25">
      <c r="A29" s="35" t="s">
        <v>57</v>
      </c>
      <c r="E29" s="40" t="s">
        <v>609</v>
      </c>
    </row>
    <row r="30" spans="1:5" ht="63.75">
      <c r="A30" t="s">
        <v>59</v>
      </c>
      <c r="E30" s="39" t="s">
        <v>554</v>
      </c>
    </row>
    <row r="31" spans="1:16" ht="25.5">
      <c r="A31" t="s">
        <v>49</v>
      </c>
      <c s="34" t="s">
        <v>80</v>
      </c>
      <c s="34" t="s">
        <v>610</v>
      </c>
      <c s="35" t="s">
        <v>51</v>
      </c>
      <c s="6" t="s">
        <v>611</v>
      </c>
      <c s="36" t="s">
        <v>359</v>
      </c>
      <c s="37">
        <v>139.59</v>
      </c>
      <c s="36">
        <v>0</v>
      </c>
      <c s="36">
        <f>ROUND(G31*H31,6)</f>
      </c>
      <c r="L31" s="38">
        <v>0</v>
      </c>
      <c s="32">
        <f>ROUND(ROUND(L31,2)*ROUND(G31,3),2)</f>
      </c>
      <c s="36" t="s">
        <v>95</v>
      </c>
      <c>
        <f>(M31*21)/100</f>
      </c>
      <c t="s">
        <v>27</v>
      </c>
    </row>
    <row r="32" spans="1:5" ht="12.75">
      <c r="A32" s="35" t="s">
        <v>55</v>
      </c>
      <c r="E32" s="39" t="s">
        <v>51</v>
      </c>
    </row>
    <row r="33" spans="1:5" ht="38.25">
      <c r="A33" s="35" t="s">
        <v>57</v>
      </c>
      <c r="E33" s="40" t="s">
        <v>612</v>
      </c>
    </row>
    <row r="34" spans="1:5" ht="25.5">
      <c r="A34" t="s">
        <v>59</v>
      </c>
      <c r="E34" s="39" t="s">
        <v>535</v>
      </c>
    </row>
    <row r="35" spans="1:16" ht="12.75">
      <c r="A35" t="s">
        <v>49</v>
      </c>
      <c s="34" t="s">
        <v>117</v>
      </c>
      <c s="34" t="s">
        <v>613</v>
      </c>
      <c s="35" t="s">
        <v>51</v>
      </c>
      <c s="6" t="s">
        <v>614</v>
      </c>
      <c s="36" t="s">
        <v>140</v>
      </c>
      <c s="37">
        <v>1.733</v>
      </c>
      <c s="36">
        <v>0</v>
      </c>
      <c s="36">
        <f>ROUND(G35*H35,6)</f>
      </c>
      <c r="L35" s="38">
        <v>0</v>
      </c>
      <c s="32">
        <f>ROUND(ROUND(L35,2)*ROUND(G35,3),2)</f>
      </c>
      <c s="36" t="s">
        <v>95</v>
      </c>
      <c>
        <f>(M35*21)/100</f>
      </c>
      <c t="s">
        <v>27</v>
      </c>
    </row>
    <row r="36" spans="1:5" ht="12.75">
      <c r="A36" s="35" t="s">
        <v>55</v>
      </c>
      <c r="E36" s="39" t="s">
        <v>615</v>
      </c>
    </row>
    <row r="37" spans="1:5" ht="38.25">
      <c r="A37" s="35" t="s">
        <v>57</v>
      </c>
      <c r="E37" s="40" t="s">
        <v>616</v>
      </c>
    </row>
    <row r="38" spans="1:5" ht="25.5">
      <c r="A38" t="s">
        <v>59</v>
      </c>
      <c r="E38" s="39" t="s">
        <v>617</v>
      </c>
    </row>
    <row r="39" spans="1:16" ht="12.75">
      <c r="A39" t="s">
        <v>49</v>
      </c>
      <c s="34" t="s">
        <v>123</v>
      </c>
      <c s="34" t="s">
        <v>618</v>
      </c>
      <c s="35" t="s">
        <v>51</v>
      </c>
      <c s="6" t="s">
        <v>619</v>
      </c>
      <c s="36" t="s">
        <v>140</v>
      </c>
      <c s="37">
        <v>147.935</v>
      </c>
      <c s="36">
        <v>0</v>
      </c>
      <c s="36">
        <f>ROUND(G39*H39,6)</f>
      </c>
      <c r="L39" s="38">
        <v>0</v>
      </c>
      <c s="32">
        <f>ROUND(ROUND(L39,2)*ROUND(G39,3),2)</f>
      </c>
      <c s="36" t="s">
        <v>95</v>
      </c>
      <c>
        <f>(M39*21)/100</f>
      </c>
      <c t="s">
        <v>27</v>
      </c>
    </row>
    <row r="40" spans="1:5" ht="25.5">
      <c r="A40" s="35" t="s">
        <v>55</v>
      </c>
      <c r="E40" s="39" t="s">
        <v>620</v>
      </c>
    </row>
    <row r="41" spans="1:5" ht="38.25">
      <c r="A41" s="35" t="s">
        <v>57</v>
      </c>
      <c r="E41" s="40" t="s">
        <v>621</v>
      </c>
    </row>
    <row r="42" spans="1:5" ht="216.75">
      <c r="A42" t="s">
        <v>59</v>
      </c>
      <c r="E42" s="39" t="s">
        <v>164</v>
      </c>
    </row>
    <row r="43" spans="1:16" ht="12.75">
      <c r="A43" t="s">
        <v>49</v>
      </c>
      <c s="34" t="s">
        <v>130</v>
      </c>
      <c s="34" t="s">
        <v>622</v>
      </c>
      <c s="35" t="s">
        <v>51</v>
      </c>
      <c s="6" t="s">
        <v>623</v>
      </c>
      <c s="36" t="s">
        <v>147</v>
      </c>
      <c s="37">
        <v>8876.1</v>
      </c>
      <c s="36">
        <v>0</v>
      </c>
      <c s="36">
        <f>ROUND(G43*H43,6)</f>
      </c>
      <c r="L43" s="38">
        <v>0</v>
      </c>
      <c s="32">
        <f>ROUND(ROUND(L43,2)*ROUND(G43,3),2)</f>
      </c>
      <c s="36" t="s">
        <v>95</v>
      </c>
      <c>
        <f>(M43*21)/100</f>
      </c>
      <c t="s">
        <v>27</v>
      </c>
    </row>
    <row r="44" spans="1:5" ht="12.75">
      <c r="A44" s="35" t="s">
        <v>55</v>
      </c>
      <c r="E44" s="39" t="s">
        <v>624</v>
      </c>
    </row>
    <row r="45" spans="1:5" ht="38.25">
      <c r="A45" s="35" t="s">
        <v>57</v>
      </c>
      <c r="E45" s="40" t="s">
        <v>625</v>
      </c>
    </row>
    <row r="46" spans="1:5" ht="25.5">
      <c r="A46" t="s">
        <v>59</v>
      </c>
      <c r="E46" s="39" t="s">
        <v>149</v>
      </c>
    </row>
    <row r="47" spans="1:16" ht="12.75">
      <c r="A47" t="s">
        <v>49</v>
      </c>
      <c s="34" t="s">
        <v>137</v>
      </c>
      <c s="34" t="s">
        <v>485</v>
      </c>
      <c s="35" t="s">
        <v>51</v>
      </c>
      <c s="6" t="s">
        <v>486</v>
      </c>
      <c s="36" t="s">
        <v>140</v>
      </c>
      <c s="37">
        <v>3.39</v>
      </c>
      <c s="36">
        <v>0</v>
      </c>
      <c s="36">
        <f>ROUND(G47*H47,6)</f>
      </c>
      <c r="L47" s="38">
        <v>0</v>
      </c>
      <c s="32">
        <f>ROUND(ROUND(L47,2)*ROUND(G47,3),2)</f>
      </c>
      <c s="36" t="s">
        <v>95</v>
      </c>
      <c>
        <f>(M47*21)/100</f>
      </c>
      <c t="s">
        <v>27</v>
      </c>
    </row>
    <row r="48" spans="1:5" ht="25.5">
      <c r="A48" s="35" t="s">
        <v>55</v>
      </c>
      <c r="E48" s="39" t="s">
        <v>626</v>
      </c>
    </row>
    <row r="49" spans="1:5" ht="38.25">
      <c r="A49" s="35" t="s">
        <v>57</v>
      </c>
      <c r="E49" s="40" t="s">
        <v>627</v>
      </c>
    </row>
    <row r="50" spans="1:5" ht="216.75">
      <c r="A50" t="s">
        <v>59</v>
      </c>
      <c r="E50" s="39" t="s">
        <v>164</v>
      </c>
    </row>
    <row r="51" spans="1:16" ht="12.75">
      <c r="A51" t="s">
        <v>49</v>
      </c>
      <c s="34" t="s">
        <v>144</v>
      </c>
      <c s="34" t="s">
        <v>628</v>
      </c>
      <c s="35" t="s">
        <v>51</v>
      </c>
      <c s="6" t="s">
        <v>629</v>
      </c>
      <c s="36" t="s">
        <v>147</v>
      </c>
      <c s="37">
        <v>203.4</v>
      </c>
      <c s="36">
        <v>0</v>
      </c>
      <c s="36">
        <f>ROUND(G51*H51,6)</f>
      </c>
      <c r="L51" s="38">
        <v>0</v>
      </c>
      <c s="32">
        <f>ROUND(ROUND(L51,2)*ROUND(G51,3),2)</f>
      </c>
      <c s="36" t="s">
        <v>95</v>
      </c>
      <c>
        <f>(M51*21)/100</f>
      </c>
      <c t="s">
        <v>27</v>
      </c>
    </row>
    <row r="52" spans="1:5" ht="12.75">
      <c r="A52" s="35" t="s">
        <v>55</v>
      </c>
      <c r="E52" s="39" t="s">
        <v>630</v>
      </c>
    </row>
    <row r="53" spans="1:5" ht="38.25">
      <c r="A53" s="35" t="s">
        <v>57</v>
      </c>
      <c r="E53" s="40" t="s">
        <v>631</v>
      </c>
    </row>
    <row r="54" spans="1:5" ht="25.5">
      <c r="A54" t="s">
        <v>59</v>
      </c>
      <c r="E54" s="39" t="s">
        <v>149</v>
      </c>
    </row>
    <row r="55" spans="1:16" ht="12.75">
      <c r="A55" t="s">
        <v>49</v>
      </c>
      <c s="34" t="s">
        <v>150</v>
      </c>
      <c s="34" t="s">
        <v>632</v>
      </c>
      <c s="35" t="s">
        <v>51</v>
      </c>
      <c s="6" t="s">
        <v>633</v>
      </c>
      <c s="36" t="s">
        <v>140</v>
      </c>
      <c s="37">
        <v>0.346</v>
      </c>
      <c s="36">
        <v>0</v>
      </c>
      <c s="36">
        <f>ROUND(G55*H55,6)</f>
      </c>
      <c r="L55" s="38">
        <v>0</v>
      </c>
      <c s="32">
        <f>ROUND(ROUND(L55,2)*ROUND(G55,3),2)</f>
      </c>
      <c s="36" t="s">
        <v>95</v>
      </c>
      <c>
        <f>(M55*21)/100</f>
      </c>
      <c t="s">
        <v>27</v>
      </c>
    </row>
    <row r="56" spans="1:5" ht="12.75">
      <c r="A56" s="35" t="s">
        <v>55</v>
      </c>
      <c r="E56" s="39" t="s">
        <v>634</v>
      </c>
    </row>
    <row r="57" spans="1:5" ht="38.25">
      <c r="A57" s="35" t="s">
        <v>57</v>
      </c>
      <c r="E57" s="40" t="s">
        <v>635</v>
      </c>
    </row>
    <row r="58" spans="1:5" ht="216.75">
      <c r="A58" t="s">
        <v>59</v>
      </c>
      <c r="E58" s="39" t="s">
        <v>164</v>
      </c>
    </row>
    <row r="59" spans="1:16" ht="12.75">
      <c r="A59" t="s">
        <v>49</v>
      </c>
      <c s="34" t="s">
        <v>155</v>
      </c>
      <c s="34" t="s">
        <v>636</v>
      </c>
      <c s="35" t="s">
        <v>51</v>
      </c>
      <c s="6" t="s">
        <v>637</v>
      </c>
      <c s="36" t="s">
        <v>147</v>
      </c>
      <c s="37">
        <v>20.76</v>
      </c>
      <c s="36">
        <v>0</v>
      </c>
      <c s="36">
        <f>ROUND(G59*H59,6)</f>
      </c>
      <c r="L59" s="38">
        <v>0</v>
      </c>
      <c s="32">
        <f>ROUND(ROUND(L59,2)*ROUND(G59,3),2)</f>
      </c>
      <c s="36" t="s">
        <v>95</v>
      </c>
      <c>
        <f>(M59*21)/100</f>
      </c>
      <c t="s">
        <v>27</v>
      </c>
    </row>
    <row r="60" spans="1:5" ht="12.75">
      <c r="A60" s="35" t="s">
        <v>55</v>
      </c>
      <c r="E60" s="39" t="s">
        <v>51</v>
      </c>
    </row>
    <row r="61" spans="1:5" ht="38.25">
      <c r="A61" s="35" t="s">
        <v>57</v>
      </c>
      <c r="E61" s="40" t="s">
        <v>638</v>
      </c>
    </row>
    <row r="62" spans="1:5" ht="25.5">
      <c r="A62" t="s">
        <v>59</v>
      </c>
      <c r="E62" s="39" t="s">
        <v>149</v>
      </c>
    </row>
    <row r="63" spans="1:16" ht="12.75">
      <c r="A63" t="s">
        <v>49</v>
      </c>
      <c s="34" t="s">
        <v>159</v>
      </c>
      <c s="34" t="s">
        <v>639</v>
      </c>
      <c s="35" t="s">
        <v>51</v>
      </c>
      <c s="6" t="s">
        <v>640</v>
      </c>
      <c s="36" t="s">
        <v>140</v>
      </c>
      <c s="37">
        <v>22.5</v>
      </c>
      <c s="36">
        <v>0</v>
      </c>
      <c s="36">
        <f>ROUND(G63*H63,6)</f>
      </c>
      <c r="L63" s="38">
        <v>0</v>
      </c>
      <c s="32">
        <f>ROUND(ROUND(L63,2)*ROUND(G63,3),2)</f>
      </c>
      <c s="36" t="s">
        <v>95</v>
      </c>
      <c>
        <f>(M63*21)/100</f>
      </c>
      <c t="s">
        <v>27</v>
      </c>
    </row>
    <row r="64" spans="1:5" ht="12.75">
      <c r="A64" s="35" t="s">
        <v>55</v>
      </c>
      <c r="E64" s="39" t="s">
        <v>641</v>
      </c>
    </row>
    <row r="65" spans="1:5" ht="38.25">
      <c r="A65" s="35" t="s">
        <v>57</v>
      </c>
      <c r="E65" s="40" t="s">
        <v>642</v>
      </c>
    </row>
    <row r="66" spans="1:5" ht="178.5">
      <c r="A66" t="s">
        <v>59</v>
      </c>
      <c r="E66" s="39" t="s">
        <v>174</v>
      </c>
    </row>
    <row r="67" spans="1:16" ht="12.75">
      <c r="A67" t="s">
        <v>49</v>
      </c>
      <c s="34" t="s">
        <v>165</v>
      </c>
      <c s="34" t="s">
        <v>643</v>
      </c>
      <c s="35" t="s">
        <v>51</v>
      </c>
      <c s="6" t="s">
        <v>644</v>
      </c>
      <c s="36" t="s">
        <v>140</v>
      </c>
      <c s="37">
        <v>77.5</v>
      </c>
      <c s="36">
        <v>0</v>
      </c>
      <c s="36">
        <f>ROUND(G67*H67,6)</f>
      </c>
      <c r="L67" s="38">
        <v>0</v>
      </c>
      <c s="32">
        <f>ROUND(ROUND(L67,2)*ROUND(G67,3),2)</f>
      </c>
      <c s="36" t="s">
        <v>95</v>
      </c>
      <c>
        <f>(M67*21)/100</f>
      </c>
      <c t="s">
        <v>27</v>
      </c>
    </row>
    <row r="68" spans="1:5" ht="12.75">
      <c r="A68" s="35" t="s">
        <v>55</v>
      </c>
      <c r="E68" s="39" t="s">
        <v>645</v>
      </c>
    </row>
    <row r="69" spans="1:5" ht="38.25">
      <c r="A69" s="35" t="s">
        <v>57</v>
      </c>
      <c r="E69" s="40" t="s">
        <v>646</v>
      </c>
    </row>
    <row r="70" spans="1:5" ht="153">
      <c r="A70" t="s">
        <v>59</v>
      </c>
      <c r="E70" s="39" t="s">
        <v>647</v>
      </c>
    </row>
    <row r="71" spans="1:16" ht="12.75">
      <c r="A71" t="s">
        <v>49</v>
      </c>
      <c s="34" t="s">
        <v>170</v>
      </c>
      <c s="34" t="s">
        <v>188</v>
      </c>
      <c s="35" t="s">
        <v>51</v>
      </c>
      <c s="6" t="s">
        <v>189</v>
      </c>
      <c s="36" t="s">
        <v>190</v>
      </c>
      <c s="37">
        <v>130.76</v>
      </c>
      <c s="36">
        <v>0</v>
      </c>
      <c s="36">
        <f>ROUND(G71*H71,6)</f>
      </c>
      <c r="L71" s="38">
        <v>0</v>
      </c>
      <c s="32">
        <f>ROUND(ROUND(L71,2)*ROUND(G71,3),2)</f>
      </c>
      <c s="36" t="s">
        <v>95</v>
      </c>
      <c>
        <f>(M71*21)/100</f>
      </c>
      <c t="s">
        <v>27</v>
      </c>
    </row>
    <row r="72" spans="1:5" ht="12.75">
      <c r="A72" s="35" t="s">
        <v>55</v>
      </c>
      <c r="E72" s="39" t="s">
        <v>648</v>
      </c>
    </row>
    <row r="73" spans="1:5" ht="38.25">
      <c r="A73" s="35" t="s">
        <v>57</v>
      </c>
      <c r="E73" s="40" t="s">
        <v>649</v>
      </c>
    </row>
    <row r="74" spans="1:5" ht="25.5">
      <c r="A74" t="s">
        <v>59</v>
      </c>
      <c r="E74" s="39" t="s">
        <v>193</v>
      </c>
    </row>
    <row r="75" spans="1:16" ht="12.75">
      <c r="A75" t="s">
        <v>49</v>
      </c>
      <c s="34" t="s">
        <v>175</v>
      </c>
      <c s="34" t="s">
        <v>650</v>
      </c>
      <c s="35" t="s">
        <v>51</v>
      </c>
      <c s="6" t="s">
        <v>651</v>
      </c>
      <c s="36" t="s">
        <v>140</v>
      </c>
      <c s="37">
        <v>4.233</v>
      </c>
      <c s="36">
        <v>0</v>
      </c>
      <c s="36">
        <f>ROUND(G75*H75,6)</f>
      </c>
      <c r="L75" s="38">
        <v>0</v>
      </c>
      <c s="32">
        <f>ROUND(ROUND(L75,2)*ROUND(G75,3),2)</f>
      </c>
      <c s="36" t="s">
        <v>95</v>
      </c>
      <c>
        <f>(M75*21)/100</f>
      </c>
      <c t="s">
        <v>27</v>
      </c>
    </row>
    <row r="76" spans="1:5" ht="12.75">
      <c r="A76" s="35" t="s">
        <v>55</v>
      </c>
      <c r="E76" s="39" t="s">
        <v>652</v>
      </c>
    </row>
    <row r="77" spans="1:5" ht="38.25">
      <c r="A77" s="35" t="s">
        <v>57</v>
      </c>
      <c r="E77" s="40" t="s">
        <v>653</v>
      </c>
    </row>
    <row r="78" spans="1:5" ht="25.5">
      <c r="A78" t="s">
        <v>59</v>
      </c>
      <c r="E78" s="39" t="s">
        <v>654</v>
      </c>
    </row>
    <row r="79" spans="1:16" ht="12.75">
      <c r="A79" t="s">
        <v>49</v>
      </c>
      <c s="34" t="s">
        <v>181</v>
      </c>
      <c s="34" t="s">
        <v>573</v>
      </c>
      <c s="35" t="s">
        <v>51</v>
      </c>
      <c s="6" t="s">
        <v>574</v>
      </c>
      <c s="36" t="s">
        <v>190</v>
      </c>
      <c s="37">
        <v>45</v>
      </c>
      <c s="36">
        <v>0</v>
      </c>
      <c s="36">
        <f>ROUND(G79*H79,6)</f>
      </c>
      <c r="L79" s="38">
        <v>0</v>
      </c>
      <c s="32">
        <f>ROUND(ROUND(L79,2)*ROUND(G79,3),2)</f>
      </c>
      <c s="36" t="s">
        <v>95</v>
      </c>
      <c>
        <f>(M79*21)/100</f>
      </c>
      <c t="s">
        <v>27</v>
      </c>
    </row>
    <row r="80" spans="1:5" ht="12.75">
      <c r="A80" s="35" t="s">
        <v>55</v>
      </c>
      <c r="E80" s="39" t="s">
        <v>655</v>
      </c>
    </row>
    <row r="81" spans="1:5" ht="38.25">
      <c r="A81" s="35" t="s">
        <v>57</v>
      </c>
      <c r="E81" s="40" t="s">
        <v>656</v>
      </c>
    </row>
    <row r="82" spans="1:5" ht="25.5">
      <c r="A82" t="s">
        <v>59</v>
      </c>
      <c r="E82" s="39" t="s">
        <v>576</v>
      </c>
    </row>
    <row r="83" spans="1:16" ht="12.75">
      <c r="A83" t="s">
        <v>49</v>
      </c>
      <c s="34" t="s">
        <v>187</v>
      </c>
      <c s="34" t="s">
        <v>657</v>
      </c>
      <c s="35" t="s">
        <v>51</v>
      </c>
      <c s="6" t="s">
        <v>658</v>
      </c>
      <c s="36" t="s">
        <v>140</v>
      </c>
      <c s="37">
        <v>4.5</v>
      </c>
      <c s="36">
        <v>0</v>
      </c>
      <c s="36">
        <f>ROUND(G83*H83,6)</f>
      </c>
      <c r="L83" s="38">
        <v>0</v>
      </c>
      <c s="32">
        <f>ROUND(ROUND(L83,2)*ROUND(G83,3),2)</f>
      </c>
      <c s="36" t="s">
        <v>95</v>
      </c>
      <c>
        <f>(M83*21)/100</f>
      </c>
      <c t="s">
        <v>27</v>
      </c>
    </row>
    <row r="84" spans="1:5" ht="12.75">
      <c r="A84" s="35" t="s">
        <v>55</v>
      </c>
      <c r="E84" s="39" t="s">
        <v>659</v>
      </c>
    </row>
    <row r="85" spans="1:5" ht="38.25">
      <c r="A85" s="35" t="s">
        <v>57</v>
      </c>
      <c r="E85" s="40" t="s">
        <v>660</v>
      </c>
    </row>
    <row r="86" spans="1:5" ht="25.5">
      <c r="A86" t="s">
        <v>59</v>
      </c>
      <c r="E86" s="39" t="s">
        <v>661</v>
      </c>
    </row>
    <row r="87" spans="1:16" ht="12.75">
      <c r="A87" t="s">
        <v>49</v>
      </c>
      <c s="34" t="s">
        <v>195</v>
      </c>
      <c s="34" t="s">
        <v>662</v>
      </c>
      <c s="35" t="s">
        <v>51</v>
      </c>
      <c s="6" t="s">
        <v>663</v>
      </c>
      <c s="36" t="s">
        <v>190</v>
      </c>
      <c s="37">
        <v>25</v>
      </c>
      <c s="36">
        <v>0</v>
      </c>
      <c s="36">
        <f>ROUND(G87*H87,6)</f>
      </c>
      <c r="L87" s="38">
        <v>0</v>
      </c>
      <c s="32">
        <f>ROUND(ROUND(L87,2)*ROUND(G87,3),2)</f>
      </c>
      <c s="36" t="s">
        <v>95</v>
      </c>
      <c>
        <f>(M87*21)/100</f>
      </c>
      <c t="s">
        <v>27</v>
      </c>
    </row>
    <row r="88" spans="1:5" ht="12.75">
      <c r="A88" s="35" t="s">
        <v>55</v>
      </c>
      <c r="E88" s="39" t="s">
        <v>664</v>
      </c>
    </row>
    <row r="89" spans="1:5" ht="38.25">
      <c r="A89" s="35" t="s">
        <v>57</v>
      </c>
      <c r="E89" s="40" t="s">
        <v>665</v>
      </c>
    </row>
    <row r="90" spans="1:5" ht="25.5">
      <c r="A90" t="s">
        <v>59</v>
      </c>
      <c r="E90" s="39" t="s">
        <v>661</v>
      </c>
    </row>
    <row r="91" spans="1:13" ht="12.75">
      <c r="A91" t="s">
        <v>46</v>
      </c>
      <c r="C91" s="31" t="s">
        <v>27</v>
      </c>
      <c r="E91" s="33" t="s">
        <v>194</v>
      </c>
      <c r="J91" s="32">
        <f>0</f>
      </c>
      <c s="32">
        <f>0</f>
      </c>
      <c s="32">
        <f>0+L92+L96</f>
      </c>
      <c s="32">
        <f>0+M92+M96</f>
      </c>
    </row>
    <row r="92" spans="1:16" ht="12.75">
      <c r="A92" t="s">
        <v>49</v>
      </c>
      <c s="34" t="s">
        <v>201</v>
      </c>
      <c s="34" t="s">
        <v>196</v>
      </c>
      <c s="35" t="s">
        <v>51</v>
      </c>
      <c s="6" t="s">
        <v>197</v>
      </c>
      <c s="36" t="s">
        <v>190</v>
      </c>
      <c s="37">
        <v>14.063</v>
      </c>
      <c s="36">
        <v>0</v>
      </c>
      <c s="36">
        <f>ROUND(G92*H92,6)</f>
      </c>
      <c r="L92" s="38">
        <v>0</v>
      </c>
      <c s="32">
        <f>ROUND(ROUND(L92,2)*ROUND(G92,3),2)</f>
      </c>
      <c s="36" t="s">
        <v>95</v>
      </c>
      <c>
        <f>(M92*21)/100</f>
      </c>
      <c t="s">
        <v>27</v>
      </c>
    </row>
    <row r="93" spans="1:5" ht="12.75">
      <c r="A93" s="35" t="s">
        <v>55</v>
      </c>
      <c r="E93" s="39" t="s">
        <v>666</v>
      </c>
    </row>
    <row r="94" spans="1:5" ht="38.25">
      <c r="A94" s="35" t="s">
        <v>57</v>
      </c>
      <c r="E94" s="40" t="s">
        <v>667</v>
      </c>
    </row>
    <row r="95" spans="1:5" ht="25.5">
      <c r="A95" t="s">
        <v>59</v>
      </c>
      <c r="E95" s="39" t="s">
        <v>200</v>
      </c>
    </row>
    <row r="96" spans="1:16" ht="12.75">
      <c r="A96" t="s">
        <v>49</v>
      </c>
      <c s="34" t="s">
        <v>207</v>
      </c>
      <c s="34" t="s">
        <v>668</v>
      </c>
      <c s="35" t="s">
        <v>51</v>
      </c>
      <c s="6" t="s">
        <v>669</v>
      </c>
      <c s="36" t="s">
        <v>140</v>
      </c>
      <c s="37">
        <v>0.288</v>
      </c>
      <c s="36">
        <v>0</v>
      </c>
      <c s="36">
        <f>ROUND(G96*H96,6)</f>
      </c>
      <c r="L96" s="38">
        <v>0</v>
      </c>
      <c s="32">
        <f>ROUND(ROUND(L96,2)*ROUND(G96,3),2)</f>
      </c>
      <c s="36" t="s">
        <v>95</v>
      </c>
      <c>
        <f>(M96*21)/100</f>
      </c>
      <c t="s">
        <v>27</v>
      </c>
    </row>
    <row r="97" spans="1:5" ht="12.75">
      <c r="A97" s="35" t="s">
        <v>55</v>
      </c>
      <c r="E97" s="39" t="s">
        <v>670</v>
      </c>
    </row>
    <row r="98" spans="1:5" ht="38.25">
      <c r="A98" s="35" t="s">
        <v>57</v>
      </c>
      <c r="E98" s="40" t="s">
        <v>671</v>
      </c>
    </row>
    <row r="99" spans="1:5" ht="267.75">
      <c r="A99" t="s">
        <v>59</v>
      </c>
      <c r="E99" s="39" t="s">
        <v>672</v>
      </c>
    </row>
    <row r="100" spans="1:13" ht="12.75">
      <c r="A100" t="s">
        <v>46</v>
      </c>
      <c r="C100" s="31" t="s">
        <v>26</v>
      </c>
      <c r="E100" s="33" t="s">
        <v>213</v>
      </c>
      <c r="J100" s="32">
        <f>0</f>
      </c>
      <c s="32">
        <f>0</f>
      </c>
      <c s="32">
        <f>0+L101+L105+L109</f>
      </c>
      <c s="32">
        <f>0+M101+M105+M109</f>
      </c>
    </row>
    <row r="101" spans="1:16" ht="12.75">
      <c r="A101" t="s">
        <v>49</v>
      </c>
      <c s="34" t="s">
        <v>214</v>
      </c>
      <c s="34" t="s">
        <v>673</v>
      </c>
      <c s="35" t="s">
        <v>51</v>
      </c>
      <c s="6" t="s">
        <v>674</v>
      </c>
      <c s="36" t="s">
        <v>140</v>
      </c>
      <c s="37">
        <v>2.57</v>
      </c>
      <c s="36">
        <v>0</v>
      </c>
      <c s="36">
        <f>ROUND(G101*H101,6)</f>
      </c>
      <c r="L101" s="38">
        <v>0</v>
      </c>
      <c s="32">
        <f>ROUND(ROUND(L101,2)*ROUND(G101,3),2)</f>
      </c>
      <c s="36" t="s">
        <v>95</v>
      </c>
      <c>
        <f>(M101*21)/100</f>
      </c>
      <c t="s">
        <v>27</v>
      </c>
    </row>
    <row r="102" spans="1:5" ht="12.75">
      <c r="A102" s="35" t="s">
        <v>55</v>
      </c>
      <c r="E102" s="39" t="s">
        <v>675</v>
      </c>
    </row>
    <row r="103" spans="1:5" ht="38.25">
      <c r="A103" s="35" t="s">
        <v>57</v>
      </c>
      <c r="E103" s="40" t="s">
        <v>676</v>
      </c>
    </row>
    <row r="104" spans="1:5" ht="267.75">
      <c r="A104" t="s">
        <v>59</v>
      </c>
      <c r="E104" s="39" t="s">
        <v>226</v>
      </c>
    </row>
    <row r="105" spans="1:16" ht="12.75">
      <c r="A105" t="s">
        <v>49</v>
      </c>
      <c s="34" t="s">
        <v>221</v>
      </c>
      <c s="34" t="s">
        <v>677</v>
      </c>
      <c s="35" t="s">
        <v>51</v>
      </c>
      <c s="6" t="s">
        <v>678</v>
      </c>
      <c s="36" t="s">
        <v>94</v>
      </c>
      <c s="37">
        <v>0.405</v>
      </c>
      <c s="36">
        <v>0</v>
      </c>
      <c s="36">
        <f>ROUND(G105*H105,6)</f>
      </c>
      <c r="L105" s="38">
        <v>0</v>
      </c>
      <c s="32">
        <f>ROUND(ROUND(L105,2)*ROUND(G105,3),2)</f>
      </c>
      <c s="36" t="s">
        <v>95</v>
      </c>
      <c>
        <f>(M105*21)/100</f>
      </c>
      <c t="s">
        <v>27</v>
      </c>
    </row>
    <row r="106" spans="1:5" ht="12.75">
      <c r="A106" s="35" t="s">
        <v>55</v>
      </c>
      <c r="E106" s="39" t="s">
        <v>679</v>
      </c>
    </row>
    <row r="107" spans="1:5" ht="38.25">
      <c r="A107" s="35" t="s">
        <v>57</v>
      </c>
      <c r="E107" s="40" t="s">
        <v>680</v>
      </c>
    </row>
    <row r="108" spans="1:5" ht="191.25">
      <c r="A108" t="s">
        <v>59</v>
      </c>
      <c r="E108" s="39" t="s">
        <v>681</v>
      </c>
    </row>
    <row r="109" spans="1:16" ht="12.75">
      <c r="A109" t="s">
        <v>49</v>
      </c>
      <c s="34" t="s">
        <v>228</v>
      </c>
      <c s="34" t="s">
        <v>682</v>
      </c>
      <c s="35" t="s">
        <v>51</v>
      </c>
      <c s="6" t="s">
        <v>683</v>
      </c>
      <c s="36" t="s">
        <v>684</v>
      </c>
      <c s="37">
        <v>403.489</v>
      </c>
      <c s="36">
        <v>0</v>
      </c>
      <c s="36">
        <f>ROUND(G109*H109,6)</f>
      </c>
      <c r="L109" s="38">
        <v>0</v>
      </c>
      <c s="32">
        <f>ROUND(ROUND(L109,2)*ROUND(G109,3),2)</f>
      </c>
      <c s="36" t="s">
        <v>95</v>
      </c>
      <c>
        <f>(M109*21)/100</f>
      </c>
      <c t="s">
        <v>27</v>
      </c>
    </row>
    <row r="110" spans="1:5" ht="12.75">
      <c r="A110" s="35" t="s">
        <v>55</v>
      </c>
      <c r="E110" s="39" t="s">
        <v>685</v>
      </c>
    </row>
    <row r="111" spans="1:5" ht="38.25">
      <c r="A111" s="35" t="s">
        <v>57</v>
      </c>
      <c r="E111" s="40" t="s">
        <v>686</v>
      </c>
    </row>
    <row r="112" spans="1:5" ht="204">
      <c r="A112" t="s">
        <v>59</v>
      </c>
      <c r="E112" s="39" t="s">
        <v>687</v>
      </c>
    </row>
    <row r="113" spans="1:13" ht="12.75">
      <c r="A113" t="s">
        <v>46</v>
      </c>
      <c r="C113" s="31" t="s">
        <v>69</v>
      </c>
      <c r="E113" s="33" t="s">
        <v>220</v>
      </c>
      <c r="J113" s="32">
        <f>0</f>
      </c>
      <c s="32">
        <f>0</f>
      </c>
      <c s="32">
        <f>0+L114+L118+L122</f>
      </c>
      <c s="32">
        <f>0+M114+M118+M122</f>
      </c>
    </row>
    <row r="114" spans="1:16" ht="12.75">
      <c r="A114" t="s">
        <v>49</v>
      </c>
      <c s="34" t="s">
        <v>234</v>
      </c>
      <c s="34" t="s">
        <v>688</v>
      </c>
      <c s="35" t="s">
        <v>51</v>
      </c>
      <c s="6" t="s">
        <v>689</v>
      </c>
      <c s="36" t="s">
        <v>140</v>
      </c>
      <c s="37">
        <v>5</v>
      </c>
      <c s="36">
        <v>0</v>
      </c>
      <c s="36">
        <f>ROUND(G114*H114,6)</f>
      </c>
      <c r="L114" s="38">
        <v>0</v>
      </c>
      <c s="32">
        <f>ROUND(ROUND(L114,2)*ROUND(G114,3),2)</f>
      </c>
      <c s="36" t="s">
        <v>95</v>
      </c>
      <c>
        <f>(M114*21)/100</f>
      </c>
      <c t="s">
        <v>27</v>
      </c>
    </row>
    <row r="115" spans="1:5" ht="12.75">
      <c r="A115" s="35" t="s">
        <v>55</v>
      </c>
      <c r="E115" s="39" t="s">
        <v>690</v>
      </c>
    </row>
    <row r="116" spans="1:5" ht="38.25">
      <c r="A116" s="35" t="s">
        <v>57</v>
      </c>
      <c r="E116" s="40" t="s">
        <v>691</v>
      </c>
    </row>
    <row r="117" spans="1:5" ht="267.75">
      <c r="A117" t="s">
        <v>59</v>
      </c>
      <c r="E117" s="39" t="s">
        <v>226</v>
      </c>
    </row>
    <row r="118" spans="1:16" ht="25.5">
      <c r="A118" t="s">
        <v>49</v>
      </c>
      <c s="34" t="s">
        <v>239</v>
      </c>
      <c s="34" t="s">
        <v>692</v>
      </c>
      <c s="35" t="s">
        <v>51</v>
      </c>
      <c s="6" t="s">
        <v>693</v>
      </c>
      <c s="36" t="s">
        <v>140</v>
      </c>
      <c s="37">
        <v>3.5</v>
      </c>
      <c s="36">
        <v>0</v>
      </c>
      <c s="36">
        <f>ROUND(G118*H118,6)</f>
      </c>
      <c r="L118" s="38">
        <v>0</v>
      </c>
      <c s="32">
        <f>ROUND(ROUND(L118,2)*ROUND(G118,3),2)</f>
      </c>
      <c s="36" t="s">
        <v>95</v>
      </c>
      <c>
        <f>(M118*21)/100</f>
      </c>
      <c t="s">
        <v>27</v>
      </c>
    </row>
    <row r="119" spans="1:5" ht="12.75">
      <c r="A119" s="35" t="s">
        <v>55</v>
      </c>
      <c r="E119" s="39" t="s">
        <v>694</v>
      </c>
    </row>
    <row r="120" spans="1:5" ht="38.25">
      <c r="A120" s="35" t="s">
        <v>57</v>
      </c>
      <c r="E120" s="40" t="s">
        <v>695</v>
      </c>
    </row>
    <row r="121" spans="1:5" ht="267.75">
      <c r="A121" t="s">
        <v>59</v>
      </c>
      <c r="E121" s="39" t="s">
        <v>226</v>
      </c>
    </row>
    <row r="122" spans="1:16" ht="12.75">
      <c r="A122" t="s">
        <v>49</v>
      </c>
      <c s="34" t="s">
        <v>244</v>
      </c>
      <c s="34" t="s">
        <v>696</v>
      </c>
      <c s="35" t="s">
        <v>51</v>
      </c>
      <c s="6" t="s">
        <v>697</v>
      </c>
      <c s="36" t="s">
        <v>140</v>
      </c>
      <c s="37">
        <v>36.873</v>
      </c>
      <c s="36">
        <v>0</v>
      </c>
      <c s="36">
        <f>ROUND(G122*H122,6)</f>
      </c>
      <c r="L122" s="38">
        <v>0</v>
      </c>
      <c s="32">
        <f>ROUND(ROUND(L122,2)*ROUND(G122,3),2)</f>
      </c>
      <c s="36" t="s">
        <v>95</v>
      </c>
      <c>
        <f>(M122*21)/100</f>
      </c>
      <c t="s">
        <v>27</v>
      </c>
    </row>
    <row r="123" spans="1:5" ht="51">
      <c r="A123" s="35" t="s">
        <v>55</v>
      </c>
      <c r="E123" s="39" t="s">
        <v>698</v>
      </c>
    </row>
    <row r="124" spans="1:5" ht="38.25">
      <c r="A124" s="35" t="s">
        <v>57</v>
      </c>
      <c r="E124" s="40" t="s">
        <v>699</v>
      </c>
    </row>
    <row r="125" spans="1:5" ht="38.25">
      <c r="A125" t="s">
        <v>59</v>
      </c>
      <c r="E125" s="39" t="s">
        <v>700</v>
      </c>
    </row>
    <row r="126" spans="1:13" ht="12.75">
      <c r="A126" t="s">
        <v>46</v>
      </c>
      <c r="C126" s="31" t="s">
        <v>75</v>
      </c>
      <c r="E126" s="33" t="s">
        <v>227</v>
      </c>
      <c r="J126" s="32">
        <f>0</f>
      </c>
      <c s="32">
        <f>0</f>
      </c>
      <c s="32">
        <f>0+L127</f>
      </c>
      <c s="32">
        <f>0+M127</f>
      </c>
    </row>
    <row r="127" spans="1:16" ht="12.75">
      <c r="A127" t="s">
        <v>49</v>
      </c>
      <c s="34" t="s">
        <v>250</v>
      </c>
      <c s="34" t="s">
        <v>701</v>
      </c>
      <c s="35" t="s">
        <v>51</v>
      </c>
      <c s="6" t="s">
        <v>702</v>
      </c>
      <c s="36" t="s">
        <v>190</v>
      </c>
      <c s="37">
        <v>88.1</v>
      </c>
      <c s="36">
        <v>0</v>
      </c>
      <c s="36">
        <f>ROUND(G127*H127,6)</f>
      </c>
      <c r="L127" s="38">
        <v>0</v>
      </c>
      <c s="32">
        <f>ROUND(ROUND(L127,2)*ROUND(G127,3),2)</f>
      </c>
      <c s="36" t="s">
        <v>95</v>
      </c>
      <c>
        <f>(M127*21)/100</f>
      </c>
      <c t="s">
        <v>27</v>
      </c>
    </row>
    <row r="128" spans="1:5" ht="12.75">
      <c r="A128" s="35" t="s">
        <v>55</v>
      </c>
      <c r="E128" s="39" t="s">
        <v>703</v>
      </c>
    </row>
    <row r="129" spans="1:5" ht="38.25">
      <c r="A129" s="35" t="s">
        <v>57</v>
      </c>
      <c r="E129" s="40" t="s">
        <v>704</v>
      </c>
    </row>
    <row r="130" spans="1:5" ht="102">
      <c r="A130" t="s">
        <v>59</v>
      </c>
      <c r="E130" s="39" t="s">
        <v>705</v>
      </c>
    </row>
    <row r="131" spans="1:13" ht="12.75">
      <c r="A131" t="s">
        <v>46</v>
      </c>
      <c r="C131" s="31" t="s">
        <v>117</v>
      </c>
      <c r="E131" s="33" t="s">
        <v>290</v>
      </c>
      <c r="J131" s="32">
        <f>0</f>
      </c>
      <c s="32">
        <f>0</f>
      </c>
      <c s="32">
        <f>0+L132</f>
      </c>
      <c s="32">
        <f>0+M132</f>
      </c>
    </row>
    <row r="132" spans="1:16" ht="25.5">
      <c r="A132" t="s">
        <v>49</v>
      </c>
      <c s="34" t="s">
        <v>256</v>
      </c>
      <c s="34" t="s">
        <v>518</v>
      </c>
      <c s="35" t="s">
        <v>51</v>
      </c>
      <c s="6" t="s">
        <v>519</v>
      </c>
      <c s="36" t="s">
        <v>190</v>
      </c>
      <c s="37">
        <v>22.12</v>
      </c>
      <c s="36">
        <v>0</v>
      </c>
      <c s="36">
        <f>ROUND(G132*H132,6)</f>
      </c>
      <c r="L132" s="38">
        <v>0</v>
      </c>
      <c s="32">
        <f>ROUND(ROUND(L132,2)*ROUND(G132,3),2)</f>
      </c>
      <c s="36" t="s">
        <v>95</v>
      </c>
      <c>
        <f>(M132*21)/100</f>
      </c>
      <c t="s">
        <v>27</v>
      </c>
    </row>
    <row r="133" spans="1:5" ht="12.75">
      <c r="A133" s="35" t="s">
        <v>55</v>
      </c>
      <c r="E133" s="39" t="s">
        <v>706</v>
      </c>
    </row>
    <row r="134" spans="1:5" ht="63.75">
      <c r="A134" s="35" t="s">
        <v>57</v>
      </c>
      <c r="E134" s="40" t="s">
        <v>707</v>
      </c>
    </row>
    <row r="135" spans="1:5" ht="140.25">
      <c r="A135" t="s">
        <v>59</v>
      </c>
      <c r="E135" s="39" t="s">
        <v>522</v>
      </c>
    </row>
    <row r="136" spans="1:13" ht="12.75">
      <c r="A136" t="s">
        <v>46</v>
      </c>
      <c r="C136" s="31" t="s">
        <v>123</v>
      </c>
      <c r="E136" s="33" t="s">
        <v>304</v>
      </c>
      <c r="J136" s="32">
        <f>0</f>
      </c>
      <c s="32">
        <f>0</f>
      </c>
      <c s="32">
        <f>0+L137+L141</f>
      </c>
      <c s="32">
        <f>0+M137+M141</f>
      </c>
    </row>
    <row r="137" spans="1:16" ht="12.75">
      <c r="A137" t="s">
        <v>49</v>
      </c>
      <c s="34" t="s">
        <v>261</v>
      </c>
      <c s="34" t="s">
        <v>708</v>
      </c>
      <c s="35" t="s">
        <v>51</v>
      </c>
      <c s="6" t="s">
        <v>709</v>
      </c>
      <c s="36" t="s">
        <v>126</v>
      </c>
      <c s="37">
        <v>3</v>
      </c>
      <c s="36">
        <v>0</v>
      </c>
      <c s="36">
        <f>ROUND(G137*H137,6)</f>
      </c>
      <c r="L137" s="38">
        <v>0</v>
      </c>
      <c s="32">
        <f>ROUND(ROUND(L137,2)*ROUND(G137,3),2)</f>
      </c>
      <c s="36" t="s">
        <v>95</v>
      </c>
      <c>
        <f>(M137*21)/100</f>
      </c>
      <c t="s">
        <v>27</v>
      </c>
    </row>
    <row r="138" spans="1:5" ht="12.75">
      <c r="A138" s="35" t="s">
        <v>55</v>
      </c>
      <c r="E138" s="39" t="s">
        <v>710</v>
      </c>
    </row>
    <row r="139" spans="1:5" ht="38.25">
      <c r="A139" s="35" t="s">
        <v>57</v>
      </c>
      <c r="E139" s="40" t="s">
        <v>711</v>
      </c>
    </row>
    <row r="140" spans="1:5" ht="178.5">
      <c r="A140" t="s">
        <v>59</v>
      </c>
      <c r="E140" s="39" t="s">
        <v>712</v>
      </c>
    </row>
    <row r="141" spans="1:16" ht="12.75">
      <c r="A141" t="s">
        <v>49</v>
      </c>
      <c s="34" t="s">
        <v>267</v>
      </c>
      <c s="34" t="s">
        <v>713</v>
      </c>
      <c s="35" t="s">
        <v>51</v>
      </c>
      <c s="6" t="s">
        <v>714</v>
      </c>
      <c s="36" t="s">
        <v>133</v>
      </c>
      <c s="37">
        <v>1</v>
      </c>
      <c s="36">
        <v>0</v>
      </c>
      <c s="36">
        <f>ROUND(G141*H141,6)</f>
      </c>
      <c r="L141" s="38">
        <v>0</v>
      </c>
      <c s="32">
        <f>ROUND(ROUND(L141,2)*ROUND(G141,3),2)</f>
      </c>
      <c s="36" t="s">
        <v>95</v>
      </c>
      <c>
        <f>(M141*21)/100</f>
      </c>
      <c t="s">
        <v>27</v>
      </c>
    </row>
    <row r="142" spans="1:5" ht="12.75">
      <c r="A142" s="35" t="s">
        <v>55</v>
      </c>
      <c r="E142" s="39" t="s">
        <v>715</v>
      </c>
    </row>
    <row r="143" spans="1:5" ht="38.25">
      <c r="A143" s="35" t="s">
        <v>57</v>
      </c>
      <c r="E143" s="40" t="s">
        <v>430</v>
      </c>
    </row>
    <row r="144" spans="1:5" ht="25.5">
      <c r="A144" t="s">
        <v>59</v>
      </c>
      <c r="E144" s="39" t="s">
        <v>716</v>
      </c>
    </row>
    <row r="145" spans="1:13" ht="12.75">
      <c r="A145" t="s">
        <v>46</v>
      </c>
      <c r="C145" s="31" t="s">
        <v>130</v>
      </c>
      <c r="E145" s="33" t="s">
        <v>321</v>
      </c>
      <c r="J145" s="32">
        <f>0</f>
      </c>
      <c s="32">
        <f>0</f>
      </c>
      <c s="32">
        <f>0+L146+L150+L154+L158+L162+L166+L170+L174+L178+L182+L186+L190+L194</f>
      </c>
      <c s="32">
        <f>0+M146+M150+M154+M158+M162+M166+M170+M174+M178+M182+M186+M190+M194</f>
      </c>
    </row>
    <row r="146" spans="1:16" ht="12.75">
      <c r="A146" t="s">
        <v>49</v>
      </c>
      <c s="34" t="s">
        <v>272</v>
      </c>
      <c s="34" t="s">
        <v>717</v>
      </c>
      <c s="35" t="s">
        <v>51</v>
      </c>
      <c s="6" t="s">
        <v>718</v>
      </c>
      <c s="36" t="s">
        <v>126</v>
      </c>
      <c s="37">
        <v>56.3</v>
      </c>
      <c s="36">
        <v>0</v>
      </c>
      <c s="36">
        <f>ROUND(G146*H146,6)</f>
      </c>
      <c r="L146" s="38">
        <v>0</v>
      </c>
      <c s="32">
        <f>ROUND(ROUND(L146,2)*ROUND(G146,3),2)</f>
      </c>
      <c s="36" t="s">
        <v>95</v>
      </c>
      <c>
        <f>(M146*21)/100</f>
      </c>
      <c t="s">
        <v>27</v>
      </c>
    </row>
    <row r="147" spans="1:5" ht="12.75">
      <c r="A147" s="35" t="s">
        <v>55</v>
      </c>
      <c r="E147" s="39" t="s">
        <v>719</v>
      </c>
    </row>
    <row r="148" spans="1:5" ht="38.25">
      <c r="A148" s="35" t="s">
        <v>57</v>
      </c>
      <c r="E148" s="40" t="s">
        <v>720</v>
      </c>
    </row>
    <row r="149" spans="1:5" ht="25.5">
      <c r="A149" t="s">
        <v>59</v>
      </c>
      <c r="E149" s="39" t="s">
        <v>721</v>
      </c>
    </row>
    <row r="150" spans="1:16" ht="12.75">
      <c r="A150" t="s">
        <v>49</v>
      </c>
      <c s="34" t="s">
        <v>278</v>
      </c>
      <c s="34" t="s">
        <v>722</v>
      </c>
      <c s="35" t="s">
        <v>51</v>
      </c>
      <c s="6" t="s">
        <v>723</v>
      </c>
      <c s="36" t="s">
        <v>126</v>
      </c>
      <c s="37">
        <v>51</v>
      </c>
      <c s="36">
        <v>0</v>
      </c>
      <c s="36">
        <f>ROUND(G150*H150,6)</f>
      </c>
      <c r="L150" s="38">
        <v>0</v>
      </c>
      <c s="32">
        <f>ROUND(ROUND(L150,2)*ROUND(G150,3),2)</f>
      </c>
      <c s="36" t="s">
        <v>95</v>
      </c>
      <c>
        <f>(M150*21)/100</f>
      </c>
      <c t="s">
        <v>27</v>
      </c>
    </row>
    <row r="151" spans="1:5" ht="12.75">
      <c r="A151" s="35" t="s">
        <v>55</v>
      </c>
      <c r="E151" s="39" t="s">
        <v>724</v>
      </c>
    </row>
    <row r="152" spans="1:5" ht="38.25">
      <c r="A152" s="35" t="s">
        <v>57</v>
      </c>
      <c r="E152" s="40" t="s">
        <v>725</v>
      </c>
    </row>
    <row r="153" spans="1:5" ht="140.25">
      <c r="A153" t="s">
        <v>59</v>
      </c>
      <c r="E153" s="39" t="s">
        <v>726</v>
      </c>
    </row>
    <row r="154" spans="1:16" ht="25.5">
      <c r="A154" t="s">
        <v>49</v>
      </c>
      <c s="34" t="s">
        <v>284</v>
      </c>
      <c s="34" t="s">
        <v>727</v>
      </c>
      <c s="35" t="s">
        <v>51</v>
      </c>
      <c s="6" t="s">
        <v>728</v>
      </c>
      <c s="36" t="s">
        <v>126</v>
      </c>
      <c s="37">
        <v>50</v>
      </c>
      <c s="36">
        <v>0</v>
      </c>
      <c s="36">
        <f>ROUND(G154*H154,6)</f>
      </c>
      <c r="L154" s="38">
        <v>0</v>
      </c>
      <c s="32">
        <f>ROUND(ROUND(L154,2)*ROUND(G154,3),2)</f>
      </c>
      <c s="36" t="s">
        <v>95</v>
      </c>
      <c>
        <f>(M154*21)/100</f>
      </c>
      <c t="s">
        <v>27</v>
      </c>
    </row>
    <row r="155" spans="1:5" ht="12.75">
      <c r="A155" s="35" t="s">
        <v>55</v>
      </c>
      <c r="E155" s="39" t="s">
        <v>729</v>
      </c>
    </row>
    <row r="156" spans="1:5" ht="38.25">
      <c r="A156" s="35" t="s">
        <v>57</v>
      </c>
      <c r="E156" s="40" t="s">
        <v>401</v>
      </c>
    </row>
    <row r="157" spans="1:5" ht="25.5">
      <c r="A157" t="s">
        <v>59</v>
      </c>
      <c r="E157" s="39" t="s">
        <v>730</v>
      </c>
    </row>
    <row r="158" spans="1:16" ht="12.75">
      <c r="A158" t="s">
        <v>49</v>
      </c>
      <c s="34" t="s">
        <v>291</v>
      </c>
      <c s="34" t="s">
        <v>731</v>
      </c>
      <c s="35" t="s">
        <v>51</v>
      </c>
      <c s="6" t="s">
        <v>732</v>
      </c>
      <c s="36" t="s">
        <v>190</v>
      </c>
      <c s="37">
        <v>0.8</v>
      </c>
      <c s="36">
        <v>0</v>
      </c>
      <c s="36">
        <f>ROUND(G158*H158,6)</f>
      </c>
      <c r="L158" s="38">
        <v>0</v>
      </c>
      <c s="32">
        <f>ROUND(ROUND(L158,2)*ROUND(G158,3),2)</f>
      </c>
      <c s="36" t="s">
        <v>95</v>
      </c>
      <c>
        <f>(M158*21)/100</f>
      </c>
      <c t="s">
        <v>27</v>
      </c>
    </row>
    <row r="159" spans="1:5" ht="12.75">
      <c r="A159" s="35" t="s">
        <v>55</v>
      </c>
      <c r="E159" s="39" t="s">
        <v>733</v>
      </c>
    </row>
    <row r="160" spans="1:5" ht="38.25">
      <c r="A160" s="35" t="s">
        <v>57</v>
      </c>
      <c r="E160" s="40" t="s">
        <v>734</v>
      </c>
    </row>
    <row r="161" spans="1:5" ht="140.25">
      <c r="A161" t="s">
        <v>59</v>
      </c>
      <c r="E161" s="39" t="s">
        <v>735</v>
      </c>
    </row>
    <row r="162" spans="1:16" ht="12.75">
      <c r="A162" t="s">
        <v>49</v>
      </c>
      <c s="34" t="s">
        <v>297</v>
      </c>
      <c s="34" t="s">
        <v>736</v>
      </c>
      <c s="35" t="s">
        <v>51</v>
      </c>
      <c s="6" t="s">
        <v>737</v>
      </c>
      <c s="36" t="s">
        <v>126</v>
      </c>
      <c s="37">
        <v>8</v>
      </c>
      <c s="36">
        <v>0</v>
      </c>
      <c s="36">
        <f>ROUND(G162*H162,6)</f>
      </c>
      <c r="L162" s="38">
        <v>0</v>
      </c>
      <c s="32">
        <f>ROUND(ROUND(L162,2)*ROUND(G162,3),2)</f>
      </c>
      <c s="36" t="s">
        <v>95</v>
      </c>
      <c>
        <f>(M162*21)/100</f>
      </c>
      <c t="s">
        <v>27</v>
      </c>
    </row>
    <row r="163" spans="1:5" ht="12.75">
      <c r="A163" s="35" t="s">
        <v>55</v>
      </c>
      <c r="E163" s="39" t="s">
        <v>738</v>
      </c>
    </row>
    <row r="164" spans="1:5" ht="38.25">
      <c r="A164" s="35" t="s">
        <v>57</v>
      </c>
      <c r="E164" s="40" t="s">
        <v>739</v>
      </c>
    </row>
    <row r="165" spans="1:5" ht="51">
      <c r="A165" t="s">
        <v>59</v>
      </c>
      <c r="E165" s="39" t="s">
        <v>740</v>
      </c>
    </row>
    <row r="166" spans="1:16" ht="12.75">
      <c r="A166" t="s">
        <v>49</v>
      </c>
      <c s="34" t="s">
        <v>305</v>
      </c>
      <c s="34" t="s">
        <v>741</v>
      </c>
      <c s="35" t="s">
        <v>51</v>
      </c>
      <c s="6" t="s">
        <v>742</v>
      </c>
      <c s="36" t="s">
        <v>133</v>
      </c>
      <c s="37">
        <v>1</v>
      </c>
      <c s="36">
        <v>0</v>
      </c>
      <c s="36">
        <f>ROUND(G166*H166,6)</f>
      </c>
      <c r="L166" s="38">
        <v>0</v>
      </c>
      <c s="32">
        <f>ROUND(ROUND(L166,2)*ROUND(G166,3),2)</f>
      </c>
      <c s="36" t="s">
        <v>95</v>
      </c>
      <c>
        <f>(M166*21)/100</f>
      </c>
      <c t="s">
        <v>27</v>
      </c>
    </row>
    <row r="167" spans="1:5" ht="12.75">
      <c r="A167" s="35" t="s">
        <v>55</v>
      </c>
      <c r="E167" s="39" t="s">
        <v>743</v>
      </c>
    </row>
    <row r="168" spans="1:5" ht="38.25">
      <c r="A168" s="35" t="s">
        <v>57</v>
      </c>
      <c r="E168" s="40" t="s">
        <v>430</v>
      </c>
    </row>
    <row r="169" spans="1:5" ht="51">
      <c r="A169" t="s">
        <v>59</v>
      </c>
      <c r="E169" s="39" t="s">
        <v>744</v>
      </c>
    </row>
    <row r="170" spans="1:16" ht="12.75">
      <c r="A170" t="s">
        <v>49</v>
      </c>
      <c s="34" t="s">
        <v>310</v>
      </c>
      <c s="34" t="s">
        <v>745</v>
      </c>
      <c s="35" t="s">
        <v>51</v>
      </c>
      <c s="6" t="s">
        <v>746</v>
      </c>
      <c s="36" t="s">
        <v>126</v>
      </c>
      <c s="37">
        <v>52</v>
      </c>
      <c s="36">
        <v>0</v>
      </c>
      <c s="36">
        <f>ROUND(G170*H170,6)</f>
      </c>
      <c r="L170" s="38">
        <v>0</v>
      </c>
      <c s="32">
        <f>ROUND(ROUND(L170,2)*ROUND(G170,3),2)</f>
      </c>
      <c s="36" t="s">
        <v>95</v>
      </c>
      <c>
        <f>(M170*21)/100</f>
      </c>
      <c t="s">
        <v>27</v>
      </c>
    </row>
    <row r="171" spans="1:5" ht="12.75">
      <c r="A171" s="35" t="s">
        <v>55</v>
      </c>
      <c r="E171" s="39" t="s">
        <v>51</v>
      </c>
    </row>
    <row r="172" spans="1:5" ht="38.25">
      <c r="A172" s="35" t="s">
        <v>57</v>
      </c>
      <c r="E172" s="40" t="s">
        <v>747</v>
      </c>
    </row>
    <row r="173" spans="1:5" ht="102">
      <c r="A173" t="s">
        <v>59</v>
      </c>
      <c r="E173" s="39" t="s">
        <v>748</v>
      </c>
    </row>
    <row r="174" spans="1:16" ht="25.5">
      <c r="A174" t="s">
        <v>49</v>
      </c>
      <c s="34" t="s">
        <v>316</v>
      </c>
      <c s="34" t="s">
        <v>749</v>
      </c>
      <c s="35" t="s">
        <v>51</v>
      </c>
      <c s="6" t="s">
        <v>750</v>
      </c>
      <c s="36" t="s">
        <v>359</v>
      </c>
      <c s="37">
        <v>1233.96</v>
      </c>
      <c s="36">
        <v>0</v>
      </c>
      <c s="36">
        <f>ROUND(G174*H174,6)</f>
      </c>
      <c r="L174" s="38">
        <v>0</v>
      </c>
      <c s="32">
        <f>ROUND(ROUND(L174,2)*ROUND(G174,3),2)</f>
      </c>
      <c s="36" t="s">
        <v>95</v>
      </c>
      <c>
        <f>(M174*21)/100</f>
      </c>
      <c t="s">
        <v>27</v>
      </c>
    </row>
    <row r="175" spans="1:5" ht="12.75">
      <c r="A175" s="35" t="s">
        <v>55</v>
      </c>
      <c r="E175" s="39" t="s">
        <v>51</v>
      </c>
    </row>
    <row r="176" spans="1:5" ht="38.25">
      <c r="A176" s="35" t="s">
        <v>57</v>
      </c>
      <c r="E176" s="40" t="s">
        <v>751</v>
      </c>
    </row>
    <row r="177" spans="1:5" ht="76.5">
      <c r="A177" t="s">
        <v>59</v>
      </c>
      <c r="E177" s="39" t="s">
        <v>385</v>
      </c>
    </row>
    <row r="178" spans="1:16" ht="12.75">
      <c r="A178" t="s">
        <v>49</v>
      </c>
      <c s="34" t="s">
        <v>322</v>
      </c>
      <c s="34" t="s">
        <v>528</v>
      </c>
      <c s="35" t="s">
        <v>51</v>
      </c>
      <c s="6" t="s">
        <v>529</v>
      </c>
      <c s="36" t="s">
        <v>140</v>
      </c>
      <c s="37">
        <v>6.5</v>
      </c>
      <c s="36">
        <v>0</v>
      </c>
      <c s="36">
        <f>ROUND(G178*H178,6)</f>
      </c>
      <c r="L178" s="38">
        <v>0</v>
      </c>
      <c s="32">
        <f>ROUND(ROUND(L178,2)*ROUND(G178,3),2)</f>
      </c>
      <c s="36" t="s">
        <v>95</v>
      </c>
      <c>
        <f>(M178*21)/100</f>
      </c>
      <c t="s">
        <v>27</v>
      </c>
    </row>
    <row r="179" spans="1:5" ht="12.75">
      <c r="A179" s="35" t="s">
        <v>55</v>
      </c>
      <c r="E179" s="39" t="s">
        <v>752</v>
      </c>
    </row>
    <row r="180" spans="1:5" ht="38.25">
      <c r="A180" s="35" t="s">
        <v>57</v>
      </c>
      <c r="E180" s="40" t="s">
        <v>753</v>
      </c>
    </row>
    <row r="181" spans="1:5" ht="89.25">
      <c r="A181" t="s">
        <v>59</v>
      </c>
      <c r="E181" s="39" t="s">
        <v>531</v>
      </c>
    </row>
    <row r="182" spans="1:16" ht="12.75">
      <c r="A182" t="s">
        <v>49</v>
      </c>
      <c s="34" t="s">
        <v>328</v>
      </c>
      <c s="34" t="s">
        <v>532</v>
      </c>
      <c s="35" t="s">
        <v>51</v>
      </c>
      <c s="6" t="s">
        <v>533</v>
      </c>
      <c s="36" t="s">
        <v>359</v>
      </c>
      <c s="37">
        <v>195</v>
      </c>
      <c s="36">
        <v>0</v>
      </c>
      <c s="36">
        <f>ROUND(G182*H182,6)</f>
      </c>
      <c r="L182" s="38">
        <v>0</v>
      </c>
      <c s="32">
        <f>ROUND(ROUND(L182,2)*ROUND(G182,3),2)</f>
      </c>
      <c s="36" t="s">
        <v>95</v>
      </c>
      <c>
        <f>(M182*21)/100</f>
      </c>
      <c t="s">
        <v>27</v>
      </c>
    </row>
    <row r="183" spans="1:5" ht="12.75">
      <c r="A183" s="35" t="s">
        <v>55</v>
      </c>
      <c r="E183" s="39" t="s">
        <v>51</v>
      </c>
    </row>
    <row r="184" spans="1:5" ht="38.25">
      <c r="A184" s="35" t="s">
        <v>57</v>
      </c>
      <c r="E184" s="40" t="s">
        <v>754</v>
      </c>
    </row>
    <row r="185" spans="1:5" ht="25.5">
      <c r="A185" t="s">
        <v>59</v>
      </c>
      <c r="E185" s="39" t="s">
        <v>535</v>
      </c>
    </row>
    <row r="186" spans="1:16" ht="12.75">
      <c r="A186" t="s">
        <v>49</v>
      </c>
      <c s="34" t="s">
        <v>333</v>
      </c>
      <c s="34" t="s">
        <v>755</v>
      </c>
      <c s="35" t="s">
        <v>51</v>
      </c>
      <c s="6" t="s">
        <v>756</v>
      </c>
      <c s="36" t="s">
        <v>126</v>
      </c>
      <c s="37">
        <v>50</v>
      </c>
      <c s="36">
        <v>0</v>
      </c>
      <c s="36">
        <f>ROUND(G186*H186,6)</f>
      </c>
      <c r="L186" s="38">
        <v>0</v>
      </c>
      <c s="32">
        <f>ROUND(ROUND(L186,2)*ROUND(G186,3),2)</f>
      </c>
      <c s="36" t="s">
        <v>95</v>
      </c>
      <c>
        <f>(M186*21)/100</f>
      </c>
      <c t="s">
        <v>27</v>
      </c>
    </row>
    <row r="187" spans="1:5" ht="12.75">
      <c r="A187" s="35" t="s">
        <v>55</v>
      </c>
      <c r="E187" s="39" t="s">
        <v>757</v>
      </c>
    </row>
    <row r="188" spans="1:5" ht="38.25">
      <c r="A188" s="35" t="s">
        <v>57</v>
      </c>
      <c r="E188" s="40" t="s">
        <v>401</v>
      </c>
    </row>
    <row r="189" spans="1:5" ht="165.75">
      <c r="A189" t="s">
        <v>59</v>
      </c>
      <c r="E189" s="39" t="s">
        <v>758</v>
      </c>
    </row>
    <row r="190" spans="1:16" ht="12.75">
      <c r="A190" t="s">
        <v>49</v>
      </c>
      <c s="34" t="s">
        <v>339</v>
      </c>
      <c s="34" t="s">
        <v>759</v>
      </c>
      <c s="35" t="s">
        <v>51</v>
      </c>
      <c s="6" t="s">
        <v>760</v>
      </c>
      <c s="36" t="s">
        <v>133</v>
      </c>
      <c s="37">
        <v>1</v>
      </c>
      <c s="36">
        <v>0</v>
      </c>
      <c s="36">
        <f>ROUND(G190*H190,6)</f>
      </c>
      <c r="L190" s="38">
        <v>0</v>
      </c>
      <c s="32">
        <f>ROUND(ROUND(L190,2)*ROUND(G190,3),2)</f>
      </c>
      <c s="36" t="s">
        <v>95</v>
      </c>
      <c>
        <f>(M190*21)/100</f>
      </c>
      <c t="s">
        <v>27</v>
      </c>
    </row>
    <row r="191" spans="1:5" ht="12.75">
      <c r="A191" s="35" t="s">
        <v>55</v>
      </c>
      <c r="E191" s="39" t="s">
        <v>761</v>
      </c>
    </row>
    <row r="192" spans="1:5" ht="38.25">
      <c r="A192" s="35" t="s">
        <v>57</v>
      </c>
      <c r="E192" s="40" t="s">
        <v>430</v>
      </c>
    </row>
    <row r="193" spans="1:5" ht="102">
      <c r="A193" t="s">
        <v>59</v>
      </c>
      <c r="E193" s="39" t="s">
        <v>762</v>
      </c>
    </row>
    <row r="194" spans="1:16" ht="12.75">
      <c r="A194" t="s">
        <v>49</v>
      </c>
      <c s="34" t="s">
        <v>344</v>
      </c>
      <c s="34" t="s">
        <v>763</v>
      </c>
      <c s="35" t="s">
        <v>51</v>
      </c>
      <c s="6" t="s">
        <v>764</v>
      </c>
      <c s="36" t="s">
        <v>133</v>
      </c>
      <c s="37">
        <v>1</v>
      </c>
      <c s="36">
        <v>0</v>
      </c>
      <c s="36">
        <f>ROUND(G194*H194,6)</f>
      </c>
      <c r="L194" s="38">
        <v>0</v>
      </c>
      <c s="32">
        <f>ROUND(ROUND(L194,2)*ROUND(G194,3),2)</f>
      </c>
      <c s="36" t="s">
        <v>95</v>
      </c>
      <c>
        <f>(M194*21)/100</f>
      </c>
      <c t="s">
        <v>27</v>
      </c>
    </row>
    <row r="195" spans="1:5" ht="12.75">
      <c r="A195" s="35" t="s">
        <v>55</v>
      </c>
      <c r="E195" s="39" t="s">
        <v>765</v>
      </c>
    </row>
    <row r="196" spans="1:5" ht="38.25">
      <c r="A196" s="35" t="s">
        <v>57</v>
      </c>
      <c r="E196" s="40" t="s">
        <v>430</v>
      </c>
    </row>
    <row r="197" spans="1:5" ht="102">
      <c r="A197" t="s">
        <v>59</v>
      </c>
      <c r="E197" s="39" t="s">
        <v>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v>
      </c>
      <c s="41">
        <f>Rekapitulace!C20</f>
      </c>
      <c s="20" t="s">
        <v>0</v>
      </c>
      <c t="s">
        <v>23</v>
      </c>
      <c t="s">
        <v>27</v>
      </c>
    </row>
    <row r="4" spans="1:16" ht="32" customHeight="1">
      <c r="A4" s="24" t="s">
        <v>20</v>
      </c>
      <c s="25" t="s">
        <v>28</v>
      </c>
      <c s="27" t="s">
        <v>767</v>
      </c>
      <c r="E4" s="26" t="s">
        <v>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771</v>
      </c>
      <c r="E8" s="30" t="s">
        <v>770</v>
      </c>
      <c r="J8" s="29">
        <f>0+J9+J26+J31+J40+J49</f>
      </c>
      <c s="29">
        <f>0+K9+K26+K31+K40+K49</f>
      </c>
      <c s="29">
        <f>0+L9+L26+L31+L40+L49</f>
      </c>
      <c s="29">
        <f>0+M9+M26+M31+M40+M49</f>
      </c>
    </row>
    <row r="9" spans="1:13" ht="12.75">
      <c r="A9" t="s">
        <v>46</v>
      </c>
      <c r="C9" s="31" t="s">
        <v>54</v>
      </c>
      <c r="E9" s="33" t="s">
        <v>91</v>
      </c>
      <c r="J9" s="32">
        <f>0</f>
      </c>
      <c s="32">
        <f>0</f>
      </c>
      <c s="32">
        <f>0+L10+L14+L18+L22</f>
      </c>
      <c s="32">
        <f>0+M10+M14+M18+M22</f>
      </c>
    </row>
    <row r="10" spans="1:16" ht="12.75">
      <c r="A10" t="s">
        <v>49</v>
      </c>
      <c s="34" t="s">
        <v>47</v>
      </c>
      <c s="34" t="s">
        <v>118</v>
      </c>
      <c s="35" t="s">
        <v>51</v>
      </c>
      <c s="6" t="s">
        <v>119</v>
      </c>
      <c s="36" t="s">
        <v>53</v>
      </c>
      <c s="37">
        <v>1</v>
      </c>
      <c s="36">
        <v>0</v>
      </c>
      <c s="36">
        <f>ROUND(G10*H10,6)</f>
      </c>
      <c r="L10" s="38">
        <v>0</v>
      </c>
      <c s="32">
        <f>ROUND(ROUND(L10,2)*ROUND(G10,3),2)</f>
      </c>
      <c s="36" t="s">
        <v>95</v>
      </c>
      <c>
        <f>(M10*21)/100</f>
      </c>
      <c t="s">
        <v>27</v>
      </c>
    </row>
    <row r="11" spans="1:5" ht="12.75">
      <c r="A11" s="35" t="s">
        <v>55</v>
      </c>
      <c r="E11" s="39" t="s">
        <v>772</v>
      </c>
    </row>
    <row r="12" spans="1:5" ht="38.25">
      <c r="A12" s="35" t="s">
        <v>57</v>
      </c>
      <c r="E12" s="40" t="s">
        <v>430</v>
      </c>
    </row>
    <row r="13" spans="1:5" ht="12.75">
      <c r="A13" t="s">
        <v>59</v>
      </c>
      <c r="E13" s="39" t="s">
        <v>122</v>
      </c>
    </row>
    <row r="14" spans="1:16" ht="25.5">
      <c r="A14" t="s">
        <v>49</v>
      </c>
      <c s="34" t="s">
        <v>27</v>
      </c>
      <c s="34" t="s">
        <v>773</v>
      </c>
      <c s="35" t="s">
        <v>51</v>
      </c>
      <c s="6" t="s">
        <v>108</v>
      </c>
      <c s="36" t="s">
        <v>94</v>
      </c>
      <c s="37">
        <v>0.007</v>
      </c>
      <c s="36">
        <v>0</v>
      </c>
      <c s="36">
        <f>ROUND(G14*H14,6)</f>
      </c>
      <c r="L14" s="38">
        <v>0</v>
      </c>
      <c s="32">
        <f>ROUND(ROUND(L14,2)*ROUND(G14,3),2)</f>
      </c>
      <c s="36" t="s">
        <v>95</v>
      </c>
      <c>
        <f>(M14*21)/100</f>
      </c>
      <c t="s">
        <v>27</v>
      </c>
    </row>
    <row r="15" spans="1:5" ht="12.75">
      <c r="A15" s="35" t="s">
        <v>55</v>
      </c>
      <c r="E15" s="39" t="s">
        <v>51</v>
      </c>
    </row>
    <row r="16" spans="1:5" ht="38.25">
      <c r="A16" s="35" t="s">
        <v>57</v>
      </c>
      <c r="E16" s="40" t="s">
        <v>774</v>
      </c>
    </row>
    <row r="17" spans="1:5" ht="89.25">
      <c r="A17" t="s">
        <v>59</v>
      </c>
      <c r="E17" s="39" t="s">
        <v>98</v>
      </c>
    </row>
    <row r="18" spans="1:16" ht="25.5">
      <c r="A18" t="s">
        <v>49</v>
      </c>
      <c s="34" t="s">
        <v>26</v>
      </c>
      <c s="34" t="s">
        <v>775</v>
      </c>
      <c s="35" t="s">
        <v>51</v>
      </c>
      <c s="6" t="s">
        <v>111</v>
      </c>
      <c s="36" t="s">
        <v>94</v>
      </c>
      <c s="37">
        <v>0.011</v>
      </c>
      <c s="36">
        <v>0</v>
      </c>
      <c s="36">
        <f>ROUND(G18*H18,6)</f>
      </c>
      <c r="L18" s="38">
        <v>0</v>
      </c>
      <c s="32">
        <f>ROUND(ROUND(L18,2)*ROUND(G18,3),2)</f>
      </c>
      <c s="36" t="s">
        <v>95</v>
      </c>
      <c>
        <f>(M18*21)/100</f>
      </c>
      <c t="s">
        <v>27</v>
      </c>
    </row>
    <row r="19" spans="1:5" ht="12.75">
      <c r="A19" s="35" t="s">
        <v>55</v>
      </c>
      <c r="E19" s="39" t="s">
        <v>51</v>
      </c>
    </row>
    <row r="20" spans="1:5" ht="38.25">
      <c r="A20" s="35" t="s">
        <v>57</v>
      </c>
      <c r="E20" s="40" t="s">
        <v>776</v>
      </c>
    </row>
    <row r="21" spans="1:5" ht="89.25">
      <c r="A21" t="s">
        <v>59</v>
      </c>
      <c r="E21" s="39" t="s">
        <v>98</v>
      </c>
    </row>
    <row r="22" spans="1:16" ht="25.5">
      <c r="A22" t="s">
        <v>49</v>
      </c>
      <c s="34" t="s">
        <v>69</v>
      </c>
      <c s="34" t="s">
        <v>777</v>
      </c>
      <c s="35" t="s">
        <v>51</v>
      </c>
      <c s="6" t="s">
        <v>114</v>
      </c>
      <c s="36" t="s">
        <v>94</v>
      </c>
      <c s="37">
        <v>3.302</v>
      </c>
      <c s="36">
        <v>0</v>
      </c>
      <c s="36">
        <f>ROUND(G22*H22,6)</f>
      </c>
      <c r="L22" s="38">
        <v>0</v>
      </c>
      <c s="32">
        <f>ROUND(ROUND(L22,2)*ROUND(G22,3),2)</f>
      </c>
      <c s="36" t="s">
        <v>95</v>
      </c>
      <c>
        <f>(M22*21)/100</f>
      </c>
      <c t="s">
        <v>27</v>
      </c>
    </row>
    <row r="23" spans="1:5" ht="25.5">
      <c r="A23" s="35" t="s">
        <v>55</v>
      </c>
      <c r="E23" s="39" t="s">
        <v>778</v>
      </c>
    </row>
    <row r="24" spans="1:5" ht="38.25">
      <c r="A24" s="35" t="s">
        <v>57</v>
      </c>
      <c r="E24" s="40" t="s">
        <v>779</v>
      </c>
    </row>
    <row r="25" spans="1:5" ht="89.25">
      <c r="A25" t="s">
        <v>59</v>
      </c>
      <c r="E25" s="39" t="s">
        <v>98</v>
      </c>
    </row>
    <row r="26" spans="1:13" ht="12.75">
      <c r="A26" t="s">
        <v>46</v>
      </c>
      <c r="C26" s="31" t="s">
        <v>69</v>
      </c>
      <c r="E26" s="33" t="s">
        <v>220</v>
      </c>
      <c r="J26" s="32">
        <f>0</f>
      </c>
      <c s="32">
        <f>0</f>
      </c>
      <c s="32">
        <f>0+L27</f>
      </c>
      <c s="32">
        <f>0+M27</f>
      </c>
    </row>
    <row r="27" spans="1:16" ht="12.75">
      <c r="A27" t="s">
        <v>49</v>
      </c>
      <c s="34" t="s">
        <v>75</v>
      </c>
      <c s="34" t="s">
        <v>780</v>
      </c>
      <c s="35" t="s">
        <v>51</v>
      </c>
      <c s="6" t="s">
        <v>781</v>
      </c>
      <c s="36" t="s">
        <v>140</v>
      </c>
      <c s="37">
        <v>0.05</v>
      </c>
      <c s="36">
        <v>0</v>
      </c>
      <c s="36">
        <f>ROUND(G27*H27,6)</f>
      </c>
      <c r="L27" s="38">
        <v>0</v>
      </c>
      <c s="32">
        <f>ROUND(ROUND(L27,2)*ROUND(G27,3),2)</f>
      </c>
      <c s="36" t="s">
        <v>95</v>
      </c>
      <c>
        <f>(M27*21)/100</f>
      </c>
      <c t="s">
        <v>27</v>
      </c>
    </row>
    <row r="28" spans="1:5" ht="25.5">
      <c r="A28" s="35" t="s">
        <v>55</v>
      </c>
      <c r="E28" s="39" t="s">
        <v>782</v>
      </c>
    </row>
    <row r="29" spans="1:5" ht="38.25">
      <c r="A29" s="35" t="s">
        <v>57</v>
      </c>
      <c r="E29" s="40" t="s">
        <v>783</v>
      </c>
    </row>
    <row r="30" spans="1:5" ht="25.5">
      <c r="A30" t="s">
        <v>59</v>
      </c>
      <c r="E30" s="39" t="s">
        <v>784</v>
      </c>
    </row>
    <row r="31" spans="1:13" ht="12.75">
      <c r="A31" t="s">
        <v>46</v>
      </c>
      <c r="C31" s="31" t="s">
        <v>75</v>
      </c>
      <c r="E31" s="33" t="s">
        <v>227</v>
      </c>
      <c r="J31" s="32">
        <f>0</f>
      </c>
      <c s="32">
        <f>0</f>
      </c>
      <c s="32">
        <f>0+L32+L36</f>
      </c>
      <c s="32">
        <f>0+M32+M36</f>
      </c>
    </row>
    <row r="32" spans="1:16" ht="25.5">
      <c r="A32" t="s">
        <v>49</v>
      </c>
      <c s="34" t="s">
        <v>80</v>
      </c>
      <c s="34" t="s">
        <v>785</v>
      </c>
      <c s="35" t="s">
        <v>51</v>
      </c>
      <c s="6" t="s">
        <v>786</v>
      </c>
      <c s="36" t="s">
        <v>126</v>
      </c>
      <c s="37">
        <v>19</v>
      </c>
      <c s="36">
        <v>0</v>
      </c>
      <c s="36">
        <f>ROUND(G32*H32,6)</f>
      </c>
      <c r="L32" s="38">
        <v>0</v>
      </c>
      <c s="32">
        <f>ROUND(ROUND(L32,2)*ROUND(G32,3),2)</f>
      </c>
      <c s="36" t="s">
        <v>95</v>
      </c>
      <c>
        <f>(M32*21)/100</f>
      </c>
      <c t="s">
        <v>27</v>
      </c>
    </row>
    <row r="33" spans="1:5" ht="89.25">
      <c r="A33" s="35" t="s">
        <v>55</v>
      </c>
      <c r="E33" s="39" t="s">
        <v>787</v>
      </c>
    </row>
    <row r="34" spans="1:5" ht="38.25">
      <c r="A34" s="35" t="s">
        <v>57</v>
      </c>
      <c r="E34" s="40" t="s">
        <v>788</v>
      </c>
    </row>
    <row r="35" spans="1:5" ht="204">
      <c r="A35" t="s">
        <v>59</v>
      </c>
      <c r="E35" s="39" t="s">
        <v>789</v>
      </c>
    </row>
    <row r="36" spans="1:16" ht="12.75">
      <c r="A36" t="s">
        <v>49</v>
      </c>
      <c s="34" t="s">
        <v>117</v>
      </c>
      <c s="34" t="s">
        <v>790</v>
      </c>
      <c s="35" t="s">
        <v>51</v>
      </c>
      <c s="6" t="s">
        <v>791</v>
      </c>
      <c s="36" t="s">
        <v>126</v>
      </c>
      <c s="37">
        <v>79.22</v>
      </c>
      <c s="36">
        <v>0</v>
      </c>
      <c s="36">
        <f>ROUND(G36*H36,6)</f>
      </c>
      <c r="L36" s="38">
        <v>0</v>
      </c>
      <c s="32">
        <f>ROUND(ROUND(L36,2)*ROUND(G36,3),2)</f>
      </c>
      <c s="36" t="s">
        <v>95</v>
      </c>
      <c>
        <f>(M36*21)/100</f>
      </c>
      <c t="s">
        <v>27</v>
      </c>
    </row>
    <row r="37" spans="1:5" ht="165.75">
      <c r="A37" s="35" t="s">
        <v>55</v>
      </c>
      <c r="E37" s="39" t="s">
        <v>792</v>
      </c>
    </row>
    <row r="38" spans="1:5" ht="38.25">
      <c r="A38" s="35" t="s">
        <v>57</v>
      </c>
      <c r="E38" s="40" t="s">
        <v>793</v>
      </c>
    </row>
    <row r="39" spans="1:5" ht="51">
      <c r="A39" t="s">
        <v>59</v>
      </c>
      <c r="E39" s="39" t="s">
        <v>794</v>
      </c>
    </row>
    <row r="40" spans="1:13" ht="12.75">
      <c r="A40" t="s">
        <v>46</v>
      </c>
      <c r="C40" s="31" t="s">
        <v>117</v>
      </c>
      <c r="E40" s="33" t="s">
        <v>290</v>
      </c>
      <c r="J40" s="32">
        <f>0</f>
      </c>
      <c s="32">
        <f>0</f>
      </c>
      <c s="32">
        <f>0+L41+L45</f>
      </c>
      <c s="32">
        <f>0+M41+M45</f>
      </c>
    </row>
    <row r="41" spans="1:16" ht="12.75">
      <c r="A41" t="s">
        <v>49</v>
      </c>
      <c s="34" t="s">
        <v>123</v>
      </c>
      <c s="34" t="s">
        <v>795</v>
      </c>
      <c s="35" t="s">
        <v>51</v>
      </c>
      <c s="6" t="s">
        <v>796</v>
      </c>
      <c s="36" t="s">
        <v>133</v>
      </c>
      <c s="37">
        <v>4</v>
      </c>
      <c s="36">
        <v>0</v>
      </c>
      <c s="36">
        <f>ROUND(G41*H41,6)</f>
      </c>
      <c r="L41" s="38">
        <v>0</v>
      </c>
      <c s="32">
        <f>ROUND(ROUND(L41,2)*ROUND(G41,3),2)</f>
      </c>
      <c s="36" t="s">
        <v>95</v>
      </c>
      <c>
        <f>(M41*21)/100</f>
      </c>
      <c t="s">
        <v>27</v>
      </c>
    </row>
    <row r="42" spans="1:5" ht="12.75">
      <c r="A42" s="35" t="s">
        <v>55</v>
      </c>
      <c r="E42" s="39" t="s">
        <v>797</v>
      </c>
    </row>
    <row r="43" spans="1:5" ht="38.25">
      <c r="A43" s="35" t="s">
        <v>57</v>
      </c>
      <c r="E43" s="40" t="s">
        <v>798</v>
      </c>
    </row>
    <row r="44" spans="1:5" ht="63.75">
      <c r="A44" t="s">
        <v>59</v>
      </c>
      <c r="E44" s="39" t="s">
        <v>799</v>
      </c>
    </row>
    <row r="45" spans="1:16" ht="12.75">
      <c r="A45" t="s">
        <v>49</v>
      </c>
      <c s="34" t="s">
        <v>130</v>
      </c>
      <c s="34" t="s">
        <v>800</v>
      </c>
      <c s="35" t="s">
        <v>51</v>
      </c>
      <c s="6" t="s">
        <v>801</v>
      </c>
      <c s="36" t="s">
        <v>190</v>
      </c>
      <c s="37">
        <v>4.147</v>
      </c>
      <c s="36">
        <v>0</v>
      </c>
      <c s="36">
        <f>ROUND(G45*H45,6)</f>
      </c>
      <c r="L45" s="38">
        <v>0</v>
      </c>
      <c s="32">
        <f>ROUND(ROUND(L45,2)*ROUND(G45,3),2)</f>
      </c>
      <c s="36" t="s">
        <v>95</v>
      </c>
      <c>
        <f>(M45*21)/100</f>
      </c>
      <c t="s">
        <v>27</v>
      </c>
    </row>
    <row r="46" spans="1:5" ht="51">
      <c r="A46" s="35" t="s">
        <v>55</v>
      </c>
      <c r="E46" s="39" t="s">
        <v>802</v>
      </c>
    </row>
    <row r="47" spans="1:5" ht="38.25">
      <c r="A47" s="35" t="s">
        <v>57</v>
      </c>
      <c r="E47" s="40" t="s">
        <v>803</v>
      </c>
    </row>
    <row r="48" spans="1:5" ht="51">
      <c r="A48" t="s">
        <v>59</v>
      </c>
      <c r="E48" s="39" t="s">
        <v>804</v>
      </c>
    </row>
    <row r="49" spans="1:13" ht="12.75">
      <c r="A49" t="s">
        <v>46</v>
      </c>
      <c r="C49" s="31" t="s">
        <v>130</v>
      </c>
      <c r="E49" s="33" t="s">
        <v>321</v>
      </c>
      <c r="J49" s="32">
        <f>0</f>
      </c>
      <c s="32">
        <f>0</f>
      </c>
      <c s="32">
        <f>0+L50+L54+L58+L62+L66+L70+L74+L78</f>
      </c>
      <c s="32">
        <f>0+M50+M54+M58+M62+M66+M70+M74+M78</f>
      </c>
    </row>
    <row r="50" spans="1:16" ht="12.75">
      <c r="A50" t="s">
        <v>49</v>
      </c>
      <c s="34" t="s">
        <v>137</v>
      </c>
      <c s="34" t="s">
        <v>805</v>
      </c>
      <c s="35" t="s">
        <v>51</v>
      </c>
      <c s="6" t="s">
        <v>806</v>
      </c>
      <c s="36" t="s">
        <v>684</v>
      </c>
      <c s="37">
        <v>1720</v>
      </c>
      <c s="36">
        <v>0</v>
      </c>
      <c s="36">
        <f>ROUND(G50*H50,6)</f>
      </c>
      <c r="L50" s="38">
        <v>0</v>
      </c>
      <c s="32">
        <f>ROUND(ROUND(L50,2)*ROUND(G50,3),2)</f>
      </c>
      <c s="36" t="s">
        <v>95</v>
      </c>
      <c>
        <f>(M50*21)/100</f>
      </c>
      <c t="s">
        <v>27</v>
      </c>
    </row>
    <row r="51" spans="1:5" ht="165.75">
      <c r="A51" s="35" t="s">
        <v>55</v>
      </c>
      <c r="E51" s="39" t="s">
        <v>807</v>
      </c>
    </row>
    <row r="52" spans="1:5" ht="38.25">
      <c r="A52" s="35" t="s">
        <v>57</v>
      </c>
      <c r="E52" s="40" t="s">
        <v>808</v>
      </c>
    </row>
    <row r="53" spans="1:5" ht="331.5">
      <c r="A53" t="s">
        <v>59</v>
      </c>
      <c r="E53" s="39" t="s">
        <v>809</v>
      </c>
    </row>
    <row r="54" spans="1:16" ht="12.75">
      <c r="A54" t="s">
        <v>49</v>
      </c>
      <c s="34" t="s">
        <v>144</v>
      </c>
      <c s="34" t="s">
        <v>810</v>
      </c>
      <c s="35" t="s">
        <v>51</v>
      </c>
      <c s="6" t="s">
        <v>811</v>
      </c>
      <c s="36" t="s">
        <v>190</v>
      </c>
      <c s="37">
        <v>9</v>
      </c>
      <c s="36">
        <v>0</v>
      </c>
      <c s="36">
        <f>ROUND(G54*H54,6)</f>
      </c>
      <c r="L54" s="38">
        <v>0</v>
      </c>
      <c s="32">
        <f>ROUND(ROUND(L54,2)*ROUND(G54,3),2)</f>
      </c>
      <c s="36" t="s">
        <v>95</v>
      </c>
      <c>
        <f>(M54*21)/100</f>
      </c>
      <c t="s">
        <v>27</v>
      </c>
    </row>
    <row r="55" spans="1:5" ht="12.75">
      <c r="A55" s="35" t="s">
        <v>55</v>
      </c>
      <c r="E55" s="39" t="s">
        <v>812</v>
      </c>
    </row>
    <row r="56" spans="1:5" ht="38.25">
      <c r="A56" s="35" t="s">
        <v>57</v>
      </c>
      <c r="E56" s="40" t="s">
        <v>813</v>
      </c>
    </row>
    <row r="57" spans="1:5" ht="25.5">
      <c r="A57" t="s">
        <v>59</v>
      </c>
      <c r="E57" s="39" t="s">
        <v>814</v>
      </c>
    </row>
    <row r="58" spans="1:16" ht="12.75">
      <c r="A58" t="s">
        <v>49</v>
      </c>
      <c s="34" t="s">
        <v>150</v>
      </c>
      <c s="34" t="s">
        <v>815</v>
      </c>
      <c s="35" t="s">
        <v>51</v>
      </c>
      <c s="6" t="s">
        <v>816</v>
      </c>
      <c s="36" t="s">
        <v>190</v>
      </c>
      <c s="37">
        <v>40.7</v>
      </c>
      <c s="36">
        <v>0</v>
      </c>
      <c s="36">
        <f>ROUND(G58*H58,6)</f>
      </c>
      <c r="L58" s="38">
        <v>0</v>
      </c>
      <c s="32">
        <f>ROUND(ROUND(L58,2)*ROUND(G58,3),2)</f>
      </c>
      <c s="36" t="s">
        <v>95</v>
      </c>
      <c>
        <f>(M58*21)/100</f>
      </c>
      <c t="s">
        <v>27</v>
      </c>
    </row>
    <row r="59" spans="1:5" ht="12.75">
      <c r="A59" s="35" t="s">
        <v>55</v>
      </c>
      <c r="E59" s="39" t="s">
        <v>817</v>
      </c>
    </row>
    <row r="60" spans="1:5" ht="38.25">
      <c r="A60" s="35" t="s">
        <v>57</v>
      </c>
      <c r="E60" s="40" t="s">
        <v>818</v>
      </c>
    </row>
    <row r="61" spans="1:5" ht="25.5">
      <c r="A61" t="s">
        <v>59</v>
      </c>
      <c r="E61" s="39" t="s">
        <v>814</v>
      </c>
    </row>
    <row r="62" spans="1:16" ht="12.75">
      <c r="A62" t="s">
        <v>49</v>
      </c>
      <c s="34" t="s">
        <v>155</v>
      </c>
      <c s="34" t="s">
        <v>351</v>
      </c>
      <c s="35" t="s">
        <v>51</v>
      </c>
      <c s="6" t="s">
        <v>352</v>
      </c>
      <c s="36" t="s">
        <v>126</v>
      </c>
      <c s="37">
        <v>19</v>
      </c>
      <c s="36">
        <v>0</v>
      </c>
      <c s="36">
        <f>ROUND(G62*H62,6)</f>
      </c>
      <c r="L62" s="38">
        <v>0</v>
      </c>
      <c s="32">
        <f>ROUND(ROUND(L62,2)*ROUND(G62,3),2)</f>
      </c>
      <c s="36" t="s">
        <v>95</v>
      </c>
      <c>
        <f>(M62*21)/100</f>
      </c>
      <c t="s">
        <v>27</v>
      </c>
    </row>
    <row r="63" spans="1:5" ht="12.75">
      <c r="A63" s="35" t="s">
        <v>55</v>
      </c>
      <c r="E63" s="39" t="s">
        <v>819</v>
      </c>
    </row>
    <row r="64" spans="1:5" ht="38.25">
      <c r="A64" s="35" t="s">
        <v>57</v>
      </c>
      <c r="E64" s="40" t="s">
        <v>788</v>
      </c>
    </row>
    <row r="65" spans="1:5" ht="102">
      <c r="A65" t="s">
        <v>59</v>
      </c>
      <c r="E65" s="39" t="s">
        <v>355</v>
      </c>
    </row>
    <row r="66" spans="1:16" ht="25.5">
      <c r="A66" t="s">
        <v>49</v>
      </c>
      <c s="34" t="s">
        <v>159</v>
      </c>
      <c s="34" t="s">
        <v>357</v>
      </c>
      <c s="35" t="s">
        <v>51</v>
      </c>
      <c s="6" t="s">
        <v>358</v>
      </c>
      <c s="36" t="s">
        <v>359</v>
      </c>
      <c s="37">
        <v>446.684</v>
      </c>
      <c s="36">
        <v>0</v>
      </c>
      <c s="36">
        <f>ROUND(G66*H66,6)</f>
      </c>
      <c r="L66" s="38">
        <v>0</v>
      </c>
      <c s="32">
        <f>ROUND(ROUND(L66,2)*ROUND(G66,3),2)</f>
      </c>
      <c s="36" t="s">
        <v>95</v>
      </c>
      <c>
        <f>(M66*21)/100</f>
      </c>
      <c t="s">
        <v>27</v>
      </c>
    </row>
    <row r="67" spans="1:5" ht="25.5">
      <c r="A67" s="35" t="s">
        <v>55</v>
      </c>
      <c r="E67" s="39" t="s">
        <v>820</v>
      </c>
    </row>
    <row r="68" spans="1:5" ht="76.5">
      <c r="A68" s="35" t="s">
        <v>57</v>
      </c>
      <c r="E68" s="40" t="s">
        <v>821</v>
      </c>
    </row>
    <row r="69" spans="1:5" ht="63.75">
      <c r="A69" t="s">
        <v>59</v>
      </c>
      <c r="E69" s="39" t="s">
        <v>362</v>
      </c>
    </row>
    <row r="70" spans="1:16" ht="12.75">
      <c r="A70" t="s">
        <v>49</v>
      </c>
      <c s="34" t="s">
        <v>165</v>
      </c>
      <c s="34" t="s">
        <v>822</v>
      </c>
      <c s="35" t="s">
        <v>51</v>
      </c>
      <c s="6" t="s">
        <v>823</v>
      </c>
      <c s="36" t="s">
        <v>94</v>
      </c>
      <c s="37">
        <v>1.35</v>
      </c>
      <c s="36">
        <v>0</v>
      </c>
      <c s="36">
        <f>ROUND(G70*H70,6)</f>
      </c>
      <c r="L70" s="38">
        <v>0</v>
      </c>
      <c s="32">
        <f>ROUND(ROUND(L70,2)*ROUND(G70,3),2)</f>
      </c>
      <c s="36" t="s">
        <v>95</v>
      </c>
      <c>
        <f>(M70*21)/100</f>
      </c>
      <c t="s">
        <v>27</v>
      </c>
    </row>
    <row r="71" spans="1:5" ht="12.75">
      <c r="A71" s="35" t="s">
        <v>55</v>
      </c>
      <c r="E71" s="39" t="s">
        <v>824</v>
      </c>
    </row>
    <row r="72" spans="1:5" ht="38.25">
      <c r="A72" s="35" t="s">
        <v>57</v>
      </c>
      <c r="E72" s="40" t="s">
        <v>825</v>
      </c>
    </row>
    <row r="73" spans="1:5" ht="76.5">
      <c r="A73" t="s">
        <v>59</v>
      </c>
      <c r="E73" s="39" t="s">
        <v>826</v>
      </c>
    </row>
    <row r="74" spans="1:16" ht="12.75">
      <c r="A74" t="s">
        <v>49</v>
      </c>
      <c s="34" t="s">
        <v>170</v>
      </c>
      <c s="34" t="s">
        <v>827</v>
      </c>
      <c s="35" t="s">
        <v>51</v>
      </c>
      <c s="6" t="s">
        <v>828</v>
      </c>
      <c s="36" t="s">
        <v>359</v>
      </c>
      <c s="37">
        <v>81</v>
      </c>
      <c s="36">
        <v>0</v>
      </c>
      <c s="36">
        <f>ROUND(G74*H74,6)</f>
      </c>
      <c r="L74" s="38">
        <v>0</v>
      </c>
      <c s="32">
        <f>ROUND(ROUND(L74,2)*ROUND(G74,3),2)</f>
      </c>
      <c s="36" t="s">
        <v>95</v>
      </c>
      <c>
        <f>(M74*21)/100</f>
      </c>
      <c t="s">
        <v>27</v>
      </c>
    </row>
    <row r="75" spans="1:5" ht="12.75">
      <c r="A75" s="35" t="s">
        <v>55</v>
      </c>
      <c r="E75" s="39" t="s">
        <v>824</v>
      </c>
    </row>
    <row r="76" spans="1:5" ht="38.25">
      <c r="A76" s="35" t="s">
        <v>57</v>
      </c>
      <c r="E76" s="40" t="s">
        <v>829</v>
      </c>
    </row>
    <row r="77" spans="1:5" ht="25.5">
      <c r="A77" t="s">
        <v>59</v>
      </c>
      <c r="E77" s="39" t="s">
        <v>535</v>
      </c>
    </row>
    <row r="78" spans="1:16" ht="12.75">
      <c r="A78" t="s">
        <v>49</v>
      </c>
      <c s="34" t="s">
        <v>175</v>
      </c>
      <c s="34" t="s">
        <v>830</v>
      </c>
      <c s="35" t="s">
        <v>51</v>
      </c>
      <c s="6" t="s">
        <v>831</v>
      </c>
      <c s="36" t="s">
        <v>190</v>
      </c>
      <c s="37">
        <v>2</v>
      </c>
      <c s="36">
        <v>0</v>
      </c>
      <c s="36">
        <f>ROUND(G78*H78,6)</f>
      </c>
      <c r="L78" s="38">
        <v>0</v>
      </c>
      <c s="32">
        <f>ROUND(ROUND(L78,2)*ROUND(G78,3),2)</f>
      </c>
      <c s="36" t="s">
        <v>95</v>
      </c>
      <c>
        <f>(M78*21)/100</f>
      </c>
      <c t="s">
        <v>27</v>
      </c>
    </row>
    <row r="79" spans="1:5" ht="38.25">
      <c r="A79" s="35" t="s">
        <v>55</v>
      </c>
      <c r="E79" s="39" t="s">
        <v>832</v>
      </c>
    </row>
    <row r="80" spans="1:5" ht="12.75">
      <c r="A80" s="35" t="s">
        <v>57</v>
      </c>
      <c r="E80" s="40" t="s">
        <v>833</v>
      </c>
    </row>
    <row r="81" spans="1:5" ht="25.5">
      <c r="A81" t="s">
        <v>59</v>
      </c>
      <c r="E81" s="39" t="s">
        <v>814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834</v>
      </c>
      <c s="41">
        <f>Rekapitulace!C22</f>
      </c>
      <c s="20" t="s">
        <v>0</v>
      </c>
      <c t="s">
        <v>23</v>
      </c>
      <c t="s">
        <v>27</v>
      </c>
    </row>
    <row r="4" spans="1:16" ht="32" customHeight="1">
      <c r="A4" s="24" t="s">
        <v>20</v>
      </c>
      <c s="25" t="s">
        <v>28</v>
      </c>
      <c s="27" t="s">
        <v>834</v>
      </c>
      <c r="E4" s="26" t="s">
        <v>835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838</v>
      </c>
      <c r="E8" s="30" t="s">
        <v>837</v>
      </c>
      <c r="J8" s="29">
        <f>0+J9+J18+J51+J56+J61+J66</f>
      </c>
      <c s="29">
        <f>0+K9+K18+K51+K56+K61+K66</f>
      </c>
      <c s="29">
        <f>0+L9+L18+L51+L56+L61+L66</f>
      </c>
      <c s="29">
        <f>0+M9+M18+M51+M56+M61+M66</f>
      </c>
    </row>
    <row r="9" spans="1:13" ht="12.75">
      <c r="A9" t="s">
        <v>46</v>
      </c>
      <c r="C9" s="31" t="s">
        <v>54</v>
      </c>
      <c r="E9" s="33" t="s">
        <v>91</v>
      </c>
      <c r="J9" s="32">
        <f>0</f>
      </c>
      <c s="32">
        <f>0</f>
      </c>
      <c s="32">
        <f>0+L10+L14</f>
      </c>
      <c s="32">
        <f>0+M10+M14</f>
      </c>
    </row>
    <row r="10" spans="1:16" ht="25.5">
      <c r="A10" t="s">
        <v>49</v>
      </c>
      <c s="34" t="s">
        <v>47</v>
      </c>
      <c s="34" t="s">
        <v>480</v>
      </c>
      <c s="35" t="s">
        <v>51</v>
      </c>
      <c s="6" t="s">
        <v>93</v>
      </c>
      <c s="36" t="s">
        <v>94</v>
      </c>
      <c s="37">
        <v>14.305</v>
      </c>
      <c s="36">
        <v>0</v>
      </c>
      <c s="36">
        <f>ROUND(G10*H10,6)</f>
      </c>
      <c r="L10" s="38">
        <v>0</v>
      </c>
      <c s="32">
        <f>ROUND(ROUND(L10,2)*ROUND(G10,3),2)</f>
      </c>
      <c s="36" t="s">
        <v>95</v>
      </c>
      <c>
        <f>(M10*21)/100</f>
      </c>
      <c t="s">
        <v>27</v>
      </c>
    </row>
    <row r="11" spans="1:5" ht="12.75">
      <c r="A11" s="35" t="s">
        <v>55</v>
      </c>
      <c r="E11" s="39" t="s">
        <v>51</v>
      </c>
    </row>
    <row r="12" spans="1:5" ht="38.25">
      <c r="A12" s="35" t="s">
        <v>57</v>
      </c>
      <c r="E12" s="40" t="s">
        <v>839</v>
      </c>
    </row>
    <row r="13" spans="1:5" ht="89.25">
      <c r="A13" t="s">
        <v>59</v>
      </c>
      <c r="E13" s="39" t="s">
        <v>98</v>
      </c>
    </row>
    <row r="14" spans="1:16" ht="25.5">
      <c r="A14" t="s">
        <v>49</v>
      </c>
      <c s="34" t="s">
        <v>27</v>
      </c>
      <c s="34" t="s">
        <v>597</v>
      </c>
      <c s="35" t="s">
        <v>51</v>
      </c>
      <c s="6" t="s">
        <v>100</v>
      </c>
      <c s="36" t="s">
        <v>94</v>
      </c>
      <c s="37">
        <v>4.95</v>
      </c>
      <c s="36">
        <v>0</v>
      </c>
      <c s="36">
        <f>ROUND(G14*H14,6)</f>
      </c>
      <c r="L14" s="38">
        <v>0</v>
      </c>
      <c s="32">
        <f>ROUND(ROUND(L14,2)*ROUND(G14,3),2)</f>
      </c>
      <c s="36" t="s">
        <v>95</v>
      </c>
      <c>
        <f>(M14*21)/100</f>
      </c>
      <c t="s">
        <v>27</v>
      </c>
    </row>
    <row r="15" spans="1:5" ht="12.75">
      <c r="A15" s="35" t="s">
        <v>55</v>
      </c>
      <c r="E15" s="39" t="s">
        <v>51</v>
      </c>
    </row>
    <row r="16" spans="1:5" ht="38.25">
      <c r="A16" s="35" t="s">
        <v>57</v>
      </c>
      <c r="E16" s="40" t="s">
        <v>840</v>
      </c>
    </row>
    <row r="17" spans="1:5" ht="89.25">
      <c r="A17" t="s">
        <v>59</v>
      </c>
      <c r="E17" s="39" t="s">
        <v>98</v>
      </c>
    </row>
    <row r="18" spans="1:13" ht="12.75">
      <c r="A18" t="s">
        <v>46</v>
      </c>
      <c r="C18" s="31" t="s">
        <v>47</v>
      </c>
      <c r="E18" s="33" t="s">
        <v>136</v>
      </c>
      <c r="J18" s="32">
        <f>0</f>
      </c>
      <c s="32">
        <f>0</f>
      </c>
      <c s="32">
        <f>0+L19+L23+L27+L31+L35+L39+L43+L47</f>
      </c>
      <c s="32">
        <f>0+M19+M23+M27+M31+M35+M39+M43+M47</f>
      </c>
    </row>
    <row r="19" spans="1:16" ht="12.75">
      <c r="A19" t="s">
        <v>49</v>
      </c>
      <c s="34" t="s">
        <v>26</v>
      </c>
      <c s="34" t="s">
        <v>613</v>
      </c>
      <c s="35" t="s">
        <v>51</v>
      </c>
      <c s="6" t="s">
        <v>614</v>
      </c>
      <c s="36" t="s">
        <v>140</v>
      </c>
      <c s="37">
        <v>3.605</v>
      </c>
      <c s="36">
        <v>0</v>
      </c>
      <c s="36">
        <f>ROUND(G19*H19,6)</f>
      </c>
      <c r="L19" s="38">
        <v>0</v>
      </c>
      <c s="32">
        <f>ROUND(ROUND(L19,2)*ROUND(G19,3),2)</f>
      </c>
      <c s="36" t="s">
        <v>95</v>
      </c>
      <c>
        <f>(M19*21)/100</f>
      </c>
      <c t="s">
        <v>27</v>
      </c>
    </row>
    <row r="20" spans="1:5" ht="12.75">
      <c r="A20" s="35" t="s">
        <v>55</v>
      </c>
      <c r="E20" s="39" t="s">
        <v>841</v>
      </c>
    </row>
    <row r="21" spans="1:5" ht="38.25">
      <c r="A21" s="35" t="s">
        <v>57</v>
      </c>
      <c r="E21" s="40" t="s">
        <v>842</v>
      </c>
    </row>
    <row r="22" spans="1:5" ht="25.5">
      <c r="A22" t="s">
        <v>59</v>
      </c>
      <c r="E22" s="39" t="s">
        <v>617</v>
      </c>
    </row>
    <row r="23" spans="1:16" ht="12.75">
      <c r="A23" t="s">
        <v>49</v>
      </c>
      <c s="34" t="s">
        <v>69</v>
      </c>
      <c s="34" t="s">
        <v>843</v>
      </c>
      <c s="35" t="s">
        <v>51</v>
      </c>
      <c s="6" t="s">
        <v>844</v>
      </c>
      <c s="36" t="s">
        <v>140</v>
      </c>
      <c s="37">
        <v>7.152</v>
      </c>
      <c s="36">
        <v>0</v>
      </c>
      <c s="36">
        <f>ROUND(G23*H23,6)</f>
      </c>
      <c r="L23" s="38">
        <v>0</v>
      </c>
      <c s="32">
        <f>ROUND(ROUND(L23,2)*ROUND(G23,3),2)</f>
      </c>
      <c s="36" t="s">
        <v>95</v>
      </c>
      <c>
        <f>(M23*21)/100</f>
      </c>
      <c t="s">
        <v>27</v>
      </c>
    </row>
    <row r="24" spans="1:5" ht="25.5">
      <c r="A24" s="35" t="s">
        <v>55</v>
      </c>
      <c r="E24" s="39" t="s">
        <v>845</v>
      </c>
    </row>
    <row r="25" spans="1:5" ht="38.25">
      <c r="A25" s="35" t="s">
        <v>57</v>
      </c>
      <c r="E25" s="40" t="s">
        <v>846</v>
      </c>
    </row>
    <row r="26" spans="1:5" ht="242.25">
      <c r="A26" t="s">
        <v>59</v>
      </c>
      <c r="E26" s="39" t="s">
        <v>143</v>
      </c>
    </row>
    <row r="27" spans="1:16" ht="12.75">
      <c r="A27" t="s">
        <v>49</v>
      </c>
      <c s="34" t="s">
        <v>75</v>
      </c>
      <c s="34" t="s">
        <v>639</v>
      </c>
      <c s="35" t="s">
        <v>51</v>
      </c>
      <c s="6" t="s">
        <v>640</v>
      </c>
      <c s="36" t="s">
        <v>140</v>
      </c>
      <c s="37">
        <v>5.043</v>
      </c>
      <c s="36">
        <v>0</v>
      </c>
      <c s="36">
        <f>ROUND(G27*H27,6)</f>
      </c>
      <c r="L27" s="38">
        <v>0</v>
      </c>
      <c s="32">
        <f>ROUND(ROUND(L27,2)*ROUND(G27,3),2)</f>
      </c>
      <c s="36" t="s">
        <v>95</v>
      </c>
      <c>
        <f>(M27*21)/100</f>
      </c>
      <c t="s">
        <v>27</v>
      </c>
    </row>
    <row r="28" spans="1:5" ht="12.75">
      <c r="A28" s="35" t="s">
        <v>55</v>
      </c>
      <c r="E28" s="39" t="s">
        <v>847</v>
      </c>
    </row>
    <row r="29" spans="1:5" ht="38.25">
      <c r="A29" s="35" t="s">
        <v>57</v>
      </c>
      <c r="E29" s="40" t="s">
        <v>848</v>
      </c>
    </row>
    <row r="30" spans="1:5" ht="178.5">
      <c r="A30" t="s">
        <v>59</v>
      </c>
      <c r="E30" s="39" t="s">
        <v>174</v>
      </c>
    </row>
    <row r="31" spans="1:16" ht="12.75">
      <c r="A31" t="s">
        <v>49</v>
      </c>
      <c s="34" t="s">
        <v>80</v>
      </c>
      <c s="34" t="s">
        <v>849</v>
      </c>
      <c s="35" t="s">
        <v>51</v>
      </c>
      <c s="6" t="s">
        <v>850</v>
      </c>
      <c s="36" t="s">
        <v>140</v>
      </c>
      <c s="37">
        <v>1</v>
      </c>
      <c s="36">
        <v>0</v>
      </c>
      <c s="36">
        <f>ROUND(G31*H31,6)</f>
      </c>
      <c r="L31" s="38">
        <v>0</v>
      </c>
      <c s="32">
        <f>ROUND(ROUND(L31,2)*ROUND(G31,3),2)</f>
      </c>
      <c s="36" t="s">
        <v>95</v>
      </c>
      <c>
        <f>(M31*21)/100</f>
      </c>
      <c t="s">
        <v>27</v>
      </c>
    </row>
    <row r="32" spans="1:5" ht="12.75">
      <c r="A32" s="35" t="s">
        <v>55</v>
      </c>
      <c r="E32" s="39" t="s">
        <v>851</v>
      </c>
    </row>
    <row r="33" spans="1:5" ht="38.25">
      <c r="A33" s="35" t="s">
        <v>57</v>
      </c>
      <c r="E33" s="40" t="s">
        <v>852</v>
      </c>
    </row>
    <row r="34" spans="1:5" ht="191.25">
      <c r="A34" t="s">
        <v>59</v>
      </c>
      <c r="E34" s="39" t="s">
        <v>495</v>
      </c>
    </row>
    <row r="35" spans="1:16" ht="12.75">
      <c r="A35" t="s">
        <v>49</v>
      </c>
      <c s="34" t="s">
        <v>117</v>
      </c>
      <c s="34" t="s">
        <v>188</v>
      </c>
      <c s="35" t="s">
        <v>51</v>
      </c>
      <c s="6" t="s">
        <v>189</v>
      </c>
      <c s="36" t="s">
        <v>190</v>
      </c>
      <c s="37">
        <v>24.609</v>
      </c>
      <c s="36">
        <v>0</v>
      </c>
      <c s="36">
        <f>ROUND(G35*H35,6)</f>
      </c>
      <c r="L35" s="38">
        <v>0</v>
      </c>
      <c s="32">
        <f>ROUND(ROUND(L35,2)*ROUND(G35,3),2)</f>
      </c>
      <c s="36" t="s">
        <v>95</v>
      </c>
      <c>
        <f>(M35*21)/100</f>
      </c>
      <c t="s">
        <v>27</v>
      </c>
    </row>
    <row r="36" spans="1:5" ht="12.75">
      <c r="A36" s="35" t="s">
        <v>55</v>
      </c>
      <c r="E36" s="39" t="s">
        <v>853</v>
      </c>
    </row>
    <row r="37" spans="1:5" ht="38.25">
      <c r="A37" s="35" t="s">
        <v>57</v>
      </c>
      <c r="E37" s="40" t="s">
        <v>854</v>
      </c>
    </row>
    <row r="38" spans="1:5" ht="25.5">
      <c r="A38" t="s">
        <v>59</v>
      </c>
      <c r="E38" s="39" t="s">
        <v>193</v>
      </c>
    </row>
    <row r="39" spans="1:16" ht="12.75">
      <c r="A39" t="s">
        <v>49</v>
      </c>
      <c s="34" t="s">
        <v>123</v>
      </c>
      <c s="34" t="s">
        <v>650</v>
      </c>
      <c s="35" t="s">
        <v>51</v>
      </c>
      <c s="6" t="s">
        <v>651</v>
      </c>
      <c s="36" t="s">
        <v>140</v>
      </c>
      <c s="37">
        <v>0.448</v>
      </c>
      <c s="36">
        <v>0</v>
      </c>
      <c s="36">
        <f>ROUND(G39*H39,6)</f>
      </c>
      <c r="L39" s="38">
        <v>0</v>
      </c>
      <c s="32">
        <f>ROUND(ROUND(L39,2)*ROUND(G39,3),2)</f>
      </c>
      <c s="36" t="s">
        <v>95</v>
      </c>
      <c>
        <f>(M39*21)/100</f>
      </c>
      <c t="s">
        <v>27</v>
      </c>
    </row>
    <row r="40" spans="1:5" ht="12.75">
      <c r="A40" s="35" t="s">
        <v>55</v>
      </c>
      <c r="E40" s="39" t="s">
        <v>855</v>
      </c>
    </row>
    <row r="41" spans="1:5" ht="38.25">
      <c r="A41" s="35" t="s">
        <v>57</v>
      </c>
      <c r="E41" s="40" t="s">
        <v>856</v>
      </c>
    </row>
    <row r="42" spans="1:5" ht="25.5">
      <c r="A42" t="s">
        <v>59</v>
      </c>
      <c r="E42" s="39" t="s">
        <v>654</v>
      </c>
    </row>
    <row r="43" spans="1:16" ht="12.75">
      <c r="A43" t="s">
        <v>49</v>
      </c>
      <c s="34" t="s">
        <v>130</v>
      </c>
      <c s="34" t="s">
        <v>857</v>
      </c>
      <c s="35" t="s">
        <v>51</v>
      </c>
      <c s="6" t="s">
        <v>858</v>
      </c>
      <c s="36" t="s">
        <v>140</v>
      </c>
      <c s="37">
        <v>0.56</v>
      </c>
      <c s="36">
        <v>0</v>
      </c>
      <c s="36">
        <f>ROUND(G43*H43,6)</f>
      </c>
      <c r="L43" s="38">
        <v>0</v>
      </c>
      <c s="32">
        <f>ROUND(ROUND(L43,2)*ROUND(G43,3),2)</f>
      </c>
      <c s="36" t="s">
        <v>95</v>
      </c>
      <c>
        <f>(M43*21)/100</f>
      </c>
      <c t="s">
        <v>27</v>
      </c>
    </row>
    <row r="44" spans="1:5" ht="12.75">
      <c r="A44" s="35" t="s">
        <v>55</v>
      </c>
      <c r="E44" s="39" t="s">
        <v>855</v>
      </c>
    </row>
    <row r="45" spans="1:5" ht="38.25">
      <c r="A45" s="35" t="s">
        <v>57</v>
      </c>
      <c r="E45" s="40" t="s">
        <v>859</v>
      </c>
    </row>
    <row r="46" spans="1:5" ht="25.5">
      <c r="A46" t="s">
        <v>59</v>
      </c>
      <c r="E46" s="39" t="s">
        <v>661</v>
      </c>
    </row>
    <row r="47" spans="1:16" ht="12.75">
      <c r="A47" t="s">
        <v>49</v>
      </c>
      <c s="34" t="s">
        <v>137</v>
      </c>
      <c s="34" t="s">
        <v>573</v>
      </c>
      <c s="35" t="s">
        <v>51</v>
      </c>
      <c s="6" t="s">
        <v>574</v>
      </c>
      <c s="36" t="s">
        <v>190</v>
      </c>
      <c s="37">
        <v>10.085</v>
      </c>
      <c s="36">
        <v>0</v>
      </c>
      <c s="36">
        <f>ROUND(G47*H47,6)</f>
      </c>
      <c r="L47" s="38">
        <v>0</v>
      </c>
      <c s="32">
        <f>ROUND(ROUND(L47,2)*ROUND(G47,3),2)</f>
      </c>
      <c s="36" t="s">
        <v>95</v>
      </c>
      <c>
        <f>(M47*21)/100</f>
      </c>
      <c t="s">
        <v>27</v>
      </c>
    </row>
    <row r="48" spans="1:5" ht="12.75">
      <c r="A48" s="35" t="s">
        <v>55</v>
      </c>
      <c r="E48" s="39" t="s">
        <v>655</v>
      </c>
    </row>
    <row r="49" spans="1:5" ht="38.25">
      <c r="A49" s="35" t="s">
        <v>57</v>
      </c>
      <c r="E49" s="40" t="s">
        <v>860</v>
      </c>
    </row>
    <row r="50" spans="1:5" ht="25.5">
      <c r="A50" t="s">
        <v>59</v>
      </c>
      <c r="E50" s="39" t="s">
        <v>576</v>
      </c>
    </row>
    <row r="51" spans="1:13" ht="12.75">
      <c r="A51" t="s">
        <v>46</v>
      </c>
      <c r="C51" s="31" t="s">
        <v>69</v>
      </c>
      <c r="E51" s="33" t="s">
        <v>220</v>
      </c>
      <c r="J51" s="32">
        <f>0</f>
      </c>
      <c s="32">
        <f>0</f>
      </c>
      <c s="32">
        <f>0+L52</f>
      </c>
      <c s="32">
        <f>0+M52</f>
      </c>
    </row>
    <row r="52" spans="1:16" ht="12.75">
      <c r="A52" t="s">
        <v>49</v>
      </c>
      <c s="34" t="s">
        <v>144</v>
      </c>
      <c s="34" t="s">
        <v>696</v>
      </c>
      <c s="35" t="s">
        <v>51</v>
      </c>
      <c s="6" t="s">
        <v>697</v>
      </c>
      <c s="36" t="s">
        <v>140</v>
      </c>
      <c s="37">
        <v>3.052</v>
      </c>
      <c s="36">
        <v>0</v>
      </c>
      <c s="36">
        <f>ROUND(G52*H52,6)</f>
      </c>
      <c r="L52" s="38">
        <v>0</v>
      </c>
      <c s="32">
        <f>ROUND(ROUND(L52,2)*ROUND(G52,3),2)</f>
      </c>
      <c s="36" t="s">
        <v>95</v>
      </c>
      <c>
        <f>(M52*21)/100</f>
      </c>
      <c t="s">
        <v>27</v>
      </c>
    </row>
    <row r="53" spans="1:5" ht="63.75">
      <c r="A53" s="35" t="s">
        <v>55</v>
      </c>
      <c r="E53" s="39" t="s">
        <v>861</v>
      </c>
    </row>
    <row r="54" spans="1:5" ht="38.25">
      <c r="A54" s="35" t="s">
        <v>57</v>
      </c>
      <c r="E54" s="40" t="s">
        <v>862</v>
      </c>
    </row>
    <row r="55" spans="1:5" ht="38.25">
      <c r="A55" t="s">
        <v>59</v>
      </c>
      <c r="E55" s="39" t="s">
        <v>700</v>
      </c>
    </row>
    <row r="56" spans="1:13" ht="12.75">
      <c r="A56" t="s">
        <v>46</v>
      </c>
      <c r="C56" s="31" t="s">
        <v>75</v>
      </c>
      <c r="E56" s="33" t="s">
        <v>227</v>
      </c>
      <c r="J56" s="32">
        <f>0</f>
      </c>
      <c s="32">
        <f>0</f>
      </c>
      <c s="32">
        <f>0+L57</f>
      </c>
      <c s="32">
        <f>0+M57</f>
      </c>
    </row>
    <row r="57" spans="1:16" ht="12.75">
      <c r="A57" t="s">
        <v>49</v>
      </c>
      <c s="34" t="s">
        <v>150</v>
      </c>
      <c s="34" t="s">
        <v>701</v>
      </c>
      <c s="35" t="s">
        <v>51</v>
      </c>
      <c s="6" t="s">
        <v>702</v>
      </c>
      <c s="36" t="s">
        <v>190</v>
      </c>
      <c s="37">
        <v>22.412</v>
      </c>
      <c s="36">
        <v>0</v>
      </c>
      <c s="36">
        <f>ROUND(G57*H57,6)</f>
      </c>
      <c r="L57" s="38">
        <v>0</v>
      </c>
      <c s="32">
        <f>ROUND(ROUND(L57,2)*ROUND(G57,3),2)</f>
      </c>
      <c s="36" t="s">
        <v>95</v>
      </c>
      <c>
        <f>(M57*21)/100</f>
      </c>
      <c t="s">
        <v>27</v>
      </c>
    </row>
    <row r="58" spans="1:5" ht="12.75">
      <c r="A58" s="35" t="s">
        <v>55</v>
      </c>
      <c r="E58" s="39" t="s">
        <v>863</v>
      </c>
    </row>
    <row r="59" spans="1:5" ht="38.25">
      <c r="A59" s="35" t="s">
        <v>57</v>
      </c>
      <c r="E59" s="40" t="s">
        <v>864</v>
      </c>
    </row>
    <row r="60" spans="1:5" ht="102">
      <c r="A60" t="s">
        <v>59</v>
      </c>
      <c r="E60" s="39" t="s">
        <v>705</v>
      </c>
    </row>
    <row r="61" spans="1:13" ht="12.75">
      <c r="A61" t="s">
        <v>46</v>
      </c>
      <c r="C61" s="31" t="s">
        <v>123</v>
      </c>
      <c r="E61" s="33" t="s">
        <v>304</v>
      </c>
      <c r="J61" s="32">
        <f>0</f>
      </c>
      <c s="32">
        <f>0</f>
      </c>
      <c s="32">
        <f>0+L62</f>
      </c>
      <c s="32">
        <f>0+M62</f>
      </c>
    </row>
    <row r="62" spans="1:16" ht="12.75">
      <c r="A62" t="s">
        <v>49</v>
      </c>
      <c s="34" t="s">
        <v>155</v>
      </c>
      <c s="34" t="s">
        <v>865</v>
      </c>
      <c s="35" t="s">
        <v>51</v>
      </c>
      <c s="6" t="s">
        <v>866</v>
      </c>
      <c s="36" t="s">
        <v>133</v>
      </c>
      <c s="37">
        <v>1</v>
      </c>
      <c s="36">
        <v>0</v>
      </c>
      <c s="36">
        <f>ROUND(G62*H62,6)</f>
      </c>
      <c r="L62" s="38">
        <v>0</v>
      </c>
      <c s="32">
        <f>ROUND(ROUND(L62,2)*ROUND(G62,3),2)</f>
      </c>
      <c s="36" t="s">
        <v>95</v>
      </c>
      <c>
        <f>(M62*21)/100</f>
      </c>
      <c t="s">
        <v>27</v>
      </c>
    </row>
    <row r="63" spans="1:5" ht="12.75">
      <c r="A63" s="35" t="s">
        <v>55</v>
      </c>
      <c r="E63" s="39" t="s">
        <v>867</v>
      </c>
    </row>
    <row r="64" spans="1:5" ht="38.25">
      <c r="A64" s="35" t="s">
        <v>57</v>
      </c>
      <c r="E64" s="40" t="s">
        <v>430</v>
      </c>
    </row>
    <row r="65" spans="1:5" ht="409.5">
      <c r="A65" t="s">
        <v>59</v>
      </c>
      <c r="E65" s="39" t="s">
        <v>868</v>
      </c>
    </row>
    <row r="66" spans="1:13" ht="12.75">
      <c r="A66" t="s">
        <v>46</v>
      </c>
      <c r="C66" s="31" t="s">
        <v>130</v>
      </c>
      <c r="E66" s="33" t="s">
        <v>321</v>
      </c>
      <c r="J66" s="32">
        <f>0</f>
      </c>
      <c s="32">
        <f>0</f>
      </c>
      <c s="32">
        <f>0+L67+L71+L75</f>
      </c>
      <c s="32">
        <f>0+M67+M71+M75</f>
      </c>
    </row>
    <row r="67" spans="1:16" ht="12.75">
      <c r="A67" t="s">
        <v>49</v>
      </c>
      <c s="34" t="s">
        <v>159</v>
      </c>
      <c s="34" t="s">
        <v>717</v>
      </c>
      <c s="35" t="s">
        <v>51</v>
      </c>
      <c s="6" t="s">
        <v>718</v>
      </c>
      <c s="36" t="s">
        <v>126</v>
      </c>
      <c s="37">
        <v>18.227</v>
      </c>
      <c s="36">
        <v>0</v>
      </c>
      <c s="36">
        <f>ROUND(G67*H67,6)</f>
      </c>
      <c r="L67" s="38">
        <v>0</v>
      </c>
      <c s="32">
        <f>ROUND(ROUND(L67,2)*ROUND(G67,3),2)</f>
      </c>
      <c s="36" t="s">
        <v>95</v>
      </c>
      <c>
        <f>(M67*21)/100</f>
      </c>
      <c t="s">
        <v>27</v>
      </c>
    </row>
    <row r="68" spans="1:5" ht="12.75">
      <c r="A68" s="35" t="s">
        <v>55</v>
      </c>
      <c r="E68" s="39" t="s">
        <v>51</v>
      </c>
    </row>
    <row r="69" spans="1:5" ht="38.25">
      <c r="A69" s="35" t="s">
        <v>57</v>
      </c>
      <c r="E69" s="40" t="s">
        <v>869</v>
      </c>
    </row>
    <row r="70" spans="1:5" ht="25.5">
      <c r="A70" t="s">
        <v>59</v>
      </c>
      <c r="E70" s="39" t="s">
        <v>721</v>
      </c>
    </row>
    <row r="71" spans="1:16" ht="12.75">
      <c r="A71" t="s">
        <v>49</v>
      </c>
      <c s="34" t="s">
        <v>165</v>
      </c>
      <c s="34" t="s">
        <v>528</v>
      </c>
      <c s="35" t="s">
        <v>51</v>
      </c>
      <c s="6" t="s">
        <v>529</v>
      </c>
      <c s="36" t="s">
        <v>140</v>
      </c>
      <c s="37">
        <v>2.25</v>
      </c>
      <c s="36">
        <v>0</v>
      </c>
      <c s="36">
        <f>ROUND(G71*H71,6)</f>
      </c>
      <c r="L71" s="38">
        <v>0</v>
      </c>
      <c s="32">
        <f>ROUND(ROUND(L71,2)*ROUND(G71,3),2)</f>
      </c>
      <c s="36" t="s">
        <v>95</v>
      </c>
      <c>
        <f>(M71*21)/100</f>
      </c>
      <c t="s">
        <v>27</v>
      </c>
    </row>
    <row r="72" spans="1:5" ht="12.75">
      <c r="A72" s="35" t="s">
        <v>55</v>
      </c>
      <c r="E72" s="39" t="s">
        <v>870</v>
      </c>
    </row>
    <row r="73" spans="1:5" ht="38.25">
      <c r="A73" s="35" t="s">
        <v>57</v>
      </c>
      <c r="E73" s="40" t="s">
        <v>871</v>
      </c>
    </row>
    <row r="74" spans="1:5" ht="89.25">
      <c r="A74" t="s">
        <v>59</v>
      </c>
      <c r="E74" s="39" t="s">
        <v>531</v>
      </c>
    </row>
    <row r="75" spans="1:16" ht="12.75">
      <c r="A75" t="s">
        <v>49</v>
      </c>
      <c s="34" t="s">
        <v>170</v>
      </c>
      <c s="34" t="s">
        <v>532</v>
      </c>
      <c s="35" t="s">
        <v>51</v>
      </c>
      <c s="6" t="s">
        <v>533</v>
      </c>
      <c s="36" t="s">
        <v>359</v>
      </c>
      <c s="37">
        <v>67.5</v>
      </c>
      <c s="36">
        <v>0</v>
      </c>
      <c s="36">
        <f>ROUND(G75*H75,6)</f>
      </c>
      <c r="L75" s="38">
        <v>0</v>
      </c>
      <c s="32">
        <f>ROUND(ROUND(L75,2)*ROUND(G75,3),2)</f>
      </c>
      <c s="36" t="s">
        <v>95</v>
      </c>
      <c>
        <f>(M75*21)/100</f>
      </c>
      <c t="s">
        <v>27</v>
      </c>
    </row>
    <row r="76" spans="1:5" ht="12.75">
      <c r="A76" s="35" t="s">
        <v>55</v>
      </c>
      <c r="E76" s="39" t="s">
        <v>51</v>
      </c>
    </row>
    <row r="77" spans="1:5" ht="38.25">
      <c r="A77" s="35" t="s">
        <v>57</v>
      </c>
      <c r="E77" s="40" t="s">
        <v>872</v>
      </c>
    </row>
    <row r="78" spans="1:5" ht="25.5">
      <c r="A78" t="s">
        <v>59</v>
      </c>
      <c r="E78" s="39" t="s">
        <v>535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